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EP\EEP Annual Program Info\EEP 2019\Pre-auth spreadsheet\"/>
    </mc:Choice>
  </mc:AlternateContent>
  <bookViews>
    <workbookView xWindow="6960" yWindow="1716" windowWidth="13128" windowHeight="7608" activeTab="1"/>
  </bookViews>
  <sheets>
    <sheet name="Application Information" sheetId="7" r:id="rId1"/>
    <sheet name="Submission Form" sheetId="20" r:id="rId2"/>
    <sheet name="Payback Calculator" sheetId="23" r:id="rId3"/>
  </sheets>
  <definedNames>
    <definedName name="_xlnm.Print_Area" localSheetId="0">'Application Information'!$B$2:$C$32</definedName>
    <definedName name="_xlnm.Print_Area" localSheetId="2">'Payback Calculator'!$B$2:$P$66</definedName>
    <definedName name="_xlnm.Print_Area" localSheetId="1">'Submission Form'!$B$2:$N$87</definedName>
    <definedName name="_xlnm.Print_Titles" localSheetId="0">'Application Information'!$2:$5</definedName>
  </definedNames>
  <calcPr calcId="162913"/>
</workbook>
</file>

<file path=xl/calcChain.xml><?xml version="1.0" encoding="utf-8"?>
<calcChain xmlns="http://schemas.openxmlformats.org/spreadsheetml/2006/main">
  <c r="G38" i="23" l="1"/>
  <c r="M38" i="23" s="1"/>
  <c r="N38" i="23" s="1"/>
  <c r="H38" i="23"/>
  <c r="P38" i="23" s="1"/>
  <c r="I38" i="23"/>
  <c r="G39" i="23"/>
  <c r="M39" i="23" s="1"/>
  <c r="N39" i="23" s="1"/>
  <c r="H39" i="23"/>
  <c r="O39" i="23" s="1"/>
  <c r="I39" i="23"/>
  <c r="G40" i="23"/>
  <c r="M40" i="23" s="1"/>
  <c r="H40" i="23"/>
  <c r="O40" i="23" s="1"/>
  <c r="I40" i="23"/>
  <c r="G41" i="23"/>
  <c r="M41" i="23" s="1"/>
  <c r="H41" i="23"/>
  <c r="O41" i="23" s="1"/>
  <c r="I41" i="23"/>
  <c r="G42" i="23"/>
  <c r="M42" i="23" s="1"/>
  <c r="H42" i="23"/>
  <c r="O42" i="23" s="1"/>
  <c r="I42" i="23"/>
  <c r="G43" i="23"/>
  <c r="M43" i="23" s="1"/>
  <c r="H43" i="23"/>
  <c r="O43" i="23" s="1"/>
  <c r="I43" i="23"/>
  <c r="G44" i="23"/>
  <c r="M44" i="23" s="1"/>
  <c r="H44" i="23"/>
  <c r="O44" i="23" s="1"/>
  <c r="I44" i="23"/>
  <c r="G45" i="23"/>
  <c r="M45" i="23" s="1"/>
  <c r="H45" i="23"/>
  <c r="O45" i="23" s="1"/>
  <c r="I45" i="23"/>
  <c r="G46" i="23"/>
  <c r="M46" i="23" s="1"/>
  <c r="N46" i="23" s="1"/>
  <c r="H46" i="23"/>
  <c r="P46" i="23" s="1"/>
  <c r="I46" i="23"/>
  <c r="M24" i="23"/>
  <c r="I21" i="23"/>
  <c r="I22" i="23"/>
  <c r="I23" i="23"/>
  <c r="I24" i="23"/>
  <c r="I25" i="23"/>
  <c r="I26" i="23"/>
  <c r="I27" i="23"/>
  <c r="I28" i="23"/>
  <c r="I29" i="23"/>
  <c r="I30" i="23"/>
  <c r="H21" i="23"/>
  <c r="O21" i="23" s="1"/>
  <c r="H22" i="23"/>
  <c r="O22" i="23" s="1"/>
  <c r="H23" i="23"/>
  <c r="O23" i="23" s="1"/>
  <c r="H24" i="23"/>
  <c r="O24" i="23" s="1"/>
  <c r="H25" i="23"/>
  <c r="O25" i="23" s="1"/>
  <c r="H26" i="23"/>
  <c r="O26" i="23" s="1"/>
  <c r="H27" i="23"/>
  <c r="P27" i="23" s="1"/>
  <c r="H28" i="23"/>
  <c r="O28" i="23" s="1"/>
  <c r="H29" i="23"/>
  <c r="O29" i="23" s="1"/>
  <c r="H30" i="23"/>
  <c r="O30" i="23" s="1"/>
  <c r="G21" i="23"/>
  <c r="M21" i="23" s="1"/>
  <c r="G22" i="23"/>
  <c r="M22" i="23" s="1"/>
  <c r="G23" i="23"/>
  <c r="M23" i="23" s="1"/>
  <c r="G24" i="23"/>
  <c r="G25" i="23"/>
  <c r="M25" i="23" s="1"/>
  <c r="G26" i="23"/>
  <c r="M26" i="23" s="1"/>
  <c r="G27" i="23"/>
  <c r="M27" i="23" s="1"/>
  <c r="G28" i="23"/>
  <c r="M28" i="23" s="1"/>
  <c r="G29" i="23"/>
  <c r="M29" i="23" s="1"/>
  <c r="G30" i="23"/>
  <c r="M30" i="23" s="1"/>
  <c r="D21" i="23"/>
  <c r="L24" i="20"/>
  <c r="E21" i="23" s="1"/>
  <c r="P29" i="23" l="1"/>
  <c r="N40" i="23"/>
  <c r="N25" i="23"/>
  <c r="N43" i="23"/>
  <c r="N23" i="23"/>
  <c r="N45" i="23"/>
  <c r="N30" i="23"/>
  <c r="O27" i="23"/>
  <c r="N42" i="23"/>
  <c r="K24" i="20"/>
  <c r="N29" i="23"/>
  <c r="N21" i="23"/>
  <c r="P26" i="23"/>
  <c r="N41" i="23"/>
  <c r="O38" i="23"/>
  <c r="N28" i="23"/>
  <c r="O46" i="23"/>
  <c r="P45" i="23"/>
  <c r="N27" i="23"/>
  <c r="P44" i="23"/>
  <c r="P43" i="23"/>
  <c r="N26" i="23"/>
  <c r="P24" i="23"/>
  <c r="N44" i="23"/>
  <c r="P42" i="23"/>
  <c r="P41" i="23"/>
  <c r="P40" i="23"/>
  <c r="P39" i="23"/>
  <c r="N24" i="23"/>
  <c r="P22" i="23"/>
  <c r="N22" i="23"/>
  <c r="P28" i="23"/>
  <c r="P21" i="23"/>
  <c r="P30" i="23"/>
  <c r="P23" i="23"/>
  <c r="P25" i="23"/>
  <c r="L32" i="20"/>
  <c r="E29" i="23" s="1"/>
  <c r="L41" i="20"/>
  <c r="E38" i="23" s="1"/>
  <c r="L31" i="20"/>
  <c r="E28" i="23" s="1"/>
  <c r="L33" i="20"/>
  <c r="E30" i="23" s="1"/>
  <c r="L30" i="20"/>
  <c r="E27" i="23" s="1"/>
  <c r="K32" i="20" l="1"/>
  <c r="D29" i="23"/>
  <c r="I69" i="23"/>
  <c r="H69" i="23"/>
  <c r="G69" i="23"/>
  <c r="M69" i="23" s="1"/>
  <c r="I68" i="23"/>
  <c r="H68" i="23"/>
  <c r="G68" i="23"/>
  <c r="I67" i="23"/>
  <c r="H67" i="23"/>
  <c r="G67" i="23"/>
  <c r="I66" i="23"/>
  <c r="H66" i="23"/>
  <c r="G66" i="23"/>
  <c r="I65" i="23"/>
  <c r="H65" i="23"/>
  <c r="G65" i="23"/>
  <c r="M65" i="23" s="1"/>
  <c r="I64" i="23"/>
  <c r="H64" i="23"/>
  <c r="G64" i="23"/>
  <c r="M64" i="23" s="1"/>
  <c r="I60" i="23"/>
  <c r="H60" i="23"/>
  <c r="G60" i="23"/>
  <c r="M60" i="23" s="1"/>
  <c r="I59" i="23"/>
  <c r="H59" i="23"/>
  <c r="G59" i="23"/>
  <c r="M59" i="23" s="1"/>
  <c r="I55" i="23"/>
  <c r="H55" i="23"/>
  <c r="G55" i="23"/>
  <c r="M55" i="23" s="1"/>
  <c r="I54" i="23"/>
  <c r="H54" i="23"/>
  <c r="G54" i="23"/>
  <c r="M54" i="23" s="1"/>
  <c r="I50" i="23"/>
  <c r="H50" i="23"/>
  <c r="G50" i="23"/>
  <c r="M50" i="23" s="1"/>
  <c r="G35" i="23"/>
  <c r="M35" i="23" s="1"/>
  <c r="H35" i="23"/>
  <c r="I35" i="23"/>
  <c r="G36" i="23"/>
  <c r="M36" i="23" s="1"/>
  <c r="H36" i="23"/>
  <c r="I36" i="23"/>
  <c r="G37" i="23"/>
  <c r="M37" i="23" s="1"/>
  <c r="H37" i="23"/>
  <c r="I37" i="23"/>
  <c r="I34" i="23"/>
  <c r="H34" i="23"/>
  <c r="G34" i="23"/>
  <c r="M34" i="23" s="1"/>
  <c r="L28" i="20"/>
  <c r="E25" i="23" s="1"/>
  <c r="L47" i="20"/>
  <c r="E44" i="23" s="1"/>
  <c r="K28" i="20" l="1"/>
  <c r="D25" i="23"/>
  <c r="K47" i="20"/>
  <c r="D44" i="23"/>
  <c r="K33" i="20"/>
  <c r="D30" i="23"/>
  <c r="K30" i="20"/>
  <c r="D27" i="23"/>
  <c r="K41" i="20"/>
  <c r="D38" i="23"/>
  <c r="K31" i="20"/>
  <c r="D28" i="23"/>
  <c r="N69" i="23"/>
  <c r="N60" i="23"/>
  <c r="M68" i="23"/>
  <c r="N68" i="23" s="1"/>
  <c r="O68" i="23" s="1"/>
  <c r="M66" i="23"/>
  <c r="N66" i="23" s="1"/>
  <c r="O66" i="23" s="1"/>
  <c r="M67" i="23"/>
  <c r="N67" i="23" s="1"/>
  <c r="O67" i="23" s="1"/>
  <c r="N65" i="23"/>
  <c r="O65" i="23" s="1"/>
  <c r="N59" i="23"/>
  <c r="O59" i="23" s="1"/>
  <c r="N64" i="23"/>
  <c r="O64" i="23" s="1"/>
  <c r="N35" i="23"/>
  <c r="O35" i="23" s="1"/>
  <c r="N50" i="23"/>
  <c r="O50" i="23" s="1"/>
  <c r="O69" i="23"/>
  <c r="O60" i="23"/>
  <c r="N37" i="23"/>
  <c r="O37" i="23" s="1"/>
  <c r="N36" i="23"/>
  <c r="O36" i="23" s="1"/>
  <c r="N54" i="23"/>
  <c r="O54" i="23" s="1"/>
  <c r="N34" i="23"/>
  <c r="O34" i="23" s="1"/>
  <c r="N55" i="23"/>
  <c r="O55" i="23"/>
  <c r="L53" i="20"/>
  <c r="E50" i="23" s="1"/>
  <c r="P50" i="23" l="1"/>
  <c r="L80" i="20"/>
  <c r="E67" i="23" s="1"/>
  <c r="P67" i="23" s="1"/>
  <c r="L78" i="20"/>
  <c r="E65" i="23" s="1"/>
  <c r="P65" i="23" s="1"/>
  <c r="L79" i="20"/>
  <c r="E66" i="23" s="1"/>
  <c r="P66" i="23" s="1"/>
  <c r="L81" i="20"/>
  <c r="E68" i="23" s="1"/>
  <c r="P68" i="23" s="1"/>
  <c r="L82" i="20"/>
  <c r="E69" i="23" s="1"/>
  <c r="P69" i="23" s="1"/>
  <c r="L77" i="20"/>
  <c r="E64" i="23" s="1"/>
  <c r="P64" i="23" s="1"/>
  <c r="L68" i="20"/>
  <c r="E60" i="23" s="1"/>
  <c r="P60" i="23" s="1"/>
  <c r="L67" i="20"/>
  <c r="E59" i="23" s="1"/>
  <c r="P59" i="23" s="1"/>
  <c r="K78" i="20" l="1"/>
  <c r="D65" i="23"/>
  <c r="K82" i="20"/>
  <c r="D69" i="23"/>
  <c r="K79" i="20"/>
  <c r="D66" i="23"/>
  <c r="K77" i="20"/>
  <c r="D64" i="23"/>
  <c r="K67" i="20"/>
  <c r="D59" i="23"/>
  <c r="K81" i="20"/>
  <c r="D68" i="23"/>
  <c r="K53" i="20"/>
  <c r="D50" i="23"/>
  <c r="K68" i="20"/>
  <c r="D60" i="23"/>
  <c r="K80" i="20"/>
  <c r="D67" i="23"/>
  <c r="K87" i="20"/>
  <c r="K73" i="20"/>
  <c r="K72" i="20" l="1"/>
  <c r="K86" i="20"/>
  <c r="B3" i="20"/>
  <c r="B3" i="23"/>
  <c r="I20" i="23"/>
  <c r="H20" i="23" l="1"/>
  <c r="G20" i="23"/>
  <c r="L45" i="20" l="1"/>
  <c r="E42" i="23" s="1"/>
  <c r="D42" i="23"/>
  <c r="D43" i="23"/>
  <c r="D40" i="23"/>
  <c r="K23" i="20"/>
  <c r="D54" i="23"/>
  <c r="D24" i="23"/>
  <c r="D55" i="23"/>
  <c r="D45" i="23"/>
  <c r="D46" i="23"/>
  <c r="D39" i="23"/>
  <c r="D41" i="23"/>
  <c r="D26" i="23"/>
  <c r="K26" i="20" l="1"/>
  <c r="D23" i="23"/>
  <c r="K25" i="20"/>
  <c r="D22" i="23"/>
  <c r="K42" i="20"/>
  <c r="K40" i="20"/>
  <c r="D37" i="23"/>
  <c r="K43" i="20"/>
  <c r="K44" i="20"/>
  <c r="K48" i="20"/>
  <c r="K39" i="20"/>
  <c r="D36" i="23"/>
  <c r="K38" i="20"/>
  <c r="D35" i="23"/>
  <c r="K49" i="20"/>
  <c r="K27" i="20"/>
  <c r="K46" i="20"/>
  <c r="K37" i="20"/>
  <c r="D34" i="23"/>
  <c r="K45" i="20"/>
  <c r="K29" i="20"/>
  <c r="K57" i="20"/>
  <c r="K58" i="20"/>
  <c r="D20" i="23"/>
  <c r="K62" i="20" l="1"/>
  <c r="C31" i="7" s="1"/>
  <c r="M20" i="23"/>
  <c r="N20" i="23" s="1"/>
  <c r="N71" i="23" s="1"/>
  <c r="L42" i="20"/>
  <c r="E39" i="23" s="1"/>
  <c r="L38" i="20"/>
  <c r="E35" i="23" s="1"/>
  <c r="P35" i="23" s="1"/>
  <c r="L40" i="20"/>
  <c r="E37" i="23" s="1"/>
  <c r="P37" i="23" s="1"/>
  <c r="L29" i="20"/>
  <c r="E26" i="23" s="1"/>
  <c r="L46" i="20"/>
  <c r="E43" i="23" s="1"/>
  <c r="L58" i="20"/>
  <c r="E55" i="23" s="1"/>
  <c r="P55" i="23" s="1"/>
  <c r="L26" i="20"/>
  <c r="E23" i="23" s="1"/>
  <c r="L49" i="20"/>
  <c r="E46" i="23" s="1"/>
  <c r="L27" i="20"/>
  <c r="E24" i="23" s="1"/>
  <c r="L37" i="20"/>
  <c r="E34" i="23" s="1"/>
  <c r="P34" i="23" s="1"/>
  <c r="L39" i="20"/>
  <c r="E36" i="23" s="1"/>
  <c r="P36" i="23" s="1"/>
  <c r="L48" i="20"/>
  <c r="E45" i="23" s="1"/>
  <c r="L44" i="20"/>
  <c r="E41" i="23" s="1"/>
  <c r="L57" i="20"/>
  <c r="E54" i="23" s="1"/>
  <c r="P54" i="23" s="1"/>
  <c r="L43" i="20"/>
  <c r="E40" i="23" s="1"/>
  <c r="L23" i="20"/>
  <c r="L25" i="20"/>
  <c r="E22" i="23" s="1"/>
  <c r="K63" i="20" l="1"/>
  <c r="N74" i="23"/>
  <c r="N72" i="23"/>
  <c r="O20" i="23"/>
  <c r="C32" i="7"/>
  <c r="E20" i="23"/>
  <c r="N75" i="23" s="1"/>
  <c r="N73" i="23" l="1"/>
  <c r="P20" i="23"/>
</calcChain>
</file>

<file path=xl/sharedStrings.xml><?xml version="1.0" encoding="utf-8"?>
<sst xmlns="http://schemas.openxmlformats.org/spreadsheetml/2006/main" count="346" uniqueCount="114">
  <si>
    <t>Anticipated Incentive</t>
  </si>
  <si>
    <t>Application Information Form</t>
  </si>
  <si>
    <t>Member System Contact e-mail:</t>
  </si>
  <si>
    <t>Member System:</t>
  </si>
  <si>
    <t>Installation Address or Location:</t>
  </si>
  <si>
    <t>City:</t>
  </si>
  <si>
    <t>Zip Code:</t>
  </si>
  <si>
    <t>State:</t>
  </si>
  <si>
    <t>Member System Information</t>
  </si>
  <si>
    <t>Project Information</t>
  </si>
  <si>
    <t>Occupancy Type:</t>
  </si>
  <si>
    <t>Project Name:</t>
  </si>
  <si>
    <t>Account Number:</t>
  </si>
  <si>
    <t>Final invoice for completed work matching inputs on this application</t>
  </si>
  <si>
    <t>NOTE: Information from spreadsheet can be copied and pasted into the online application form</t>
  </si>
  <si>
    <t>Anticipated Completion Date:</t>
  </si>
  <si>
    <t>Today's Date:</t>
  </si>
  <si>
    <t>Anticipated kW Savings</t>
  </si>
  <si>
    <t>Project Summary (Calculation Based on Input Information)</t>
  </si>
  <si>
    <t>Total Anticipated kW Savings:</t>
  </si>
  <si>
    <t>Total Anticipated Incentive:</t>
  </si>
  <si>
    <t>Comments for Reviewer:</t>
  </si>
  <si>
    <t xml:space="preserve">Make and Model Number for new equipment or specification sheet </t>
  </si>
  <si>
    <t>Checklist of Necessary Information</t>
  </si>
  <si>
    <t>LED Replacement</t>
  </si>
  <si>
    <t>Notes</t>
  </si>
  <si>
    <t>LED Exit Signs</t>
  </si>
  <si>
    <t>2ft Linear Replacement Lamp</t>
  </si>
  <si>
    <t>Exit Signs and Occupancy Sensors</t>
  </si>
  <si>
    <t>x</t>
  </si>
  <si>
    <t>Quantity Installed</t>
  </si>
  <si>
    <t>Incentive per Item</t>
  </si>
  <si>
    <t>Estimated kW Savings per Item</t>
  </si>
  <si>
    <t>Please Read - Important Notes</t>
  </si>
  <si>
    <t>Total kW Saved</t>
  </si>
  <si>
    <t>Total Incentive</t>
  </si>
  <si>
    <t>Canopy Light</t>
  </si>
  <si>
    <t>LED Lamp Replacements</t>
  </si>
  <si>
    <t>3ft or 4ft Linear Replacement Lamp</t>
  </si>
  <si>
    <t>Payback Period Calculator</t>
  </si>
  <si>
    <t>Payback Period w/ Rebate (Years)</t>
  </si>
  <si>
    <t>Payback Period w/Out Rebate (Years)</t>
  </si>
  <si>
    <t>Total Annual Energy Savings</t>
  </si>
  <si>
    <t>Years</t>
  </si>
  <si>
    <t>Proj. Payback w/ Rebate</t>
  </si>
  <si>
    <t>Member-owner Name:</t>
  </si>
  <si>
    <t>Existing Fixture Watts</t>
  </si>
  <si>
    <t>New Installed Fixture Watts</t>
  </si>
  <si>
    <t>Total Annual Energy Savings (All Installed Fixtures)</t>
  </si>
  <si>
    <t>2) You can select to use the estimated kW savings from the pre-authorized sheet or to input the existing fixture and new fixture watts</t>
  </si>
  <si>
    <t>3) If using Manual Input, the existing and new install watts are a per fixture basis</t>
  </si>
  <si>
    <t>4) Energy Savings and Paybacks are based on total installed quantity for specified fixture type</t>
  </si>
  <si>
    <t>Choose kW Savings Assumption Here   =======&gt;</t>
  </si>
  <si>
    <t>Proj. Payback w/Out Rebate</t>
  </si>
  <si>
    <t>Assumed Energy Cost ($/kWh)</t>
  </si>
  <si>
    <t>Estimated Hours of Operation per Year</t>
  </si>
  <si>
    <t>Anticipated Total Incentive</t>
  </si>
  <si>
    <t>Vacancy / Occupancy Sensor</t>
  </si>
  <si>
    <t>6) Payback Period calculator is based on the information input below and is for reference only. It is not a guarantee of energy savings</t>
  </si>
  <si>
    <t>or payback period associated with your project</t>
  </si>
  <si>
    <t>7) The information input below is optional and not required for rebate calculations or submissions.</t>
  </si>
  <si>
    <t>Estimated kW Savings</t>
  </si>
  <si>
    <t>Proj. ROI w/Out Rebate</t>
  </si>
  <si>
    <t>Proj. ROI w/ Rebate</t>
  </si>
  <si>
    <t>Refrigerated Case Lighting</t>
  </si>
  <si>
    <t>5) Retrofit kits should be submitted under the appropriate fixture type</t>
  </si>
  <si>
    <t>6) Items submitted under fixtures must be a complete fixture replacement</t>
  </si>
  <si>
    <t>Ref. Case Lighting - Open Case (per foot)</t>
  </si>
  <si>
    <t>Ref. Case Lighting Doors - (per Door)</t>
  </si>
  <si>
    <t>Total Refrigerated Case Lighting Incentive</t>
  </si>
  <si>
    <t>Pole Mounted Lighting</t>
  </si>
  <si>
    <t>29,000 Lumens and Greater</t>
  </si>
  <si>
    <t>13,000 to 28,999 Lumens</t>
  </si>
  <si>
    <t>7,000 to 12,999 Lumens</t>
  </si>
  <si>
    <t>5,000 to 6,999 Lumens</t>
  </si>
  <si>
    <t>3,000 to 4,999 Lumens</t>
  </si>
  <si>
    <t>2,100 to 2,999 Lumens</t>
  </si>
  <si>
    <t>Total Pole Mounted Lighting Incentive</t>
  </si>
  <si>
    <t>8ft Linear Replacement Lamp</t>
  </si>
  <si>
    <t>Grow Lights</t>
  </si>
  <si>
    <t>LED Lamp Only</t>
  </si>
  <si>
    <t>LED Fixtures</t>
  </si>
  <si>
    <t>Troffer - 1x4</t>
  </si>
  <si>
    <t>Troffer - 2x2</t>
  </si>
  <si>
    <t>Troffer - 2x4</t>
  </si>
  <si>
    <t>Wrap Fixture</t>
  </si>
  <si>
    <t xml:space="preserve">8" or Larger Commercial Can Light </t>
  </si>
  <si>
    <t>6" or Smaller Can Light</t>
  </si>
  <si>
    <t>Screw-in or Pin Based Lamps (IE, A19,PAR,BR,GU10)</t>
  </si>
  <si>
    <t>U-Bend Replacement Lamp</t>
  </si>
  <si>
    <t>Low Bay (8k to 10k lumens)</t>
  </si>
  <si>
    <t>High Bay (Greater than 10k lumens)</t>
  </si>
  <si>
    <t>Wallpack or Sconce Light (1k to 2k Lumens)</t>
  </si>
  <si>
    <t>Wallpack or Sconce Light (Over 2k Lumens)</t>
  </si>
  <si>
    <t>Bollard Light</t>
  </si>
  <si>
    <t>Grow Lighting</t>
  </si>
  <si>
    <t>Total Retrofit or New Cons. Incentive</t>
  </si>
  <si>
    <t>1) Incentive is based on the lesser of the stated incentive or 50% of per item cost, with a $20,000 cap per project</t>
  </si>
  <si>
    <t>LED Rope (per foot)</t>
  </si>
  <si>
    <t>8 Ft Fixture</t>
  </si>
  <si>
    <t>HID Replacement (Up to 50 Watt)</t>
  </si>
  <si>
    <t>HID Replacement (51 to 90 Watts)</t>
  </si>
  <si>
    <t>HID Replacement (91 to 125 Watts)</t>
  </si>
  <si>
    <t>HID Replacement (Greater than 125 Watts</t>
  </si>
  <si>
    <t>4ft HO Linear Replacement Lamp</t>
  </si>
  <si>
    <t>Version 2019.1</t>
  </si>
  <si>
    <t>Cost per Item</t>
  </si>
  <si>
    <t>7) An itemized invoice with per item costs is required to participate in the program</t>
  </si>
  <si>
    <t>2) Pole-mounted LEDs and LED Refrigerated Case Lighting have project caps of $20,000 and $3,000, respectively</t>
  </si>
  <si>
    <t>3) Information should be submitted by the participating cooperative or PPD to Tri-State</t>
  </si>
  <si>
    <t>4) Anticipated incentives are subject to Tri-State's review of application information and may differ based on that information</t>
  </si>
  <si>
    <t>1) Anticipated Incentive, Quantity Installed, Cost per Item, and Hours per Year are based on inputs from the submission form</t>
  </si>
  <si>
    <t>5) Anticipated Incentive will not appear until information on Submission Form is filled out</t>
  </si>
  <si>
    <t>Commercial LED Lighting Rebate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</si>
</sst>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mm/dd/yy;@"/>
    <numFmt numFmtId="168" formatCode="00000"/>
    <numFmt numFmtId="169" formatCode="&quot;$&quot;#,##0.00"/>
    <numFmt numFmtId="170" formatCode="0.00\ &quot;kW&quot;"/>
    <numFmt numFmtId="171" formatCode="0.0%"/>
    <numFmt numFmtId="172" formatCode="&quot;$&quot;#,##0.0000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i/>
      <sz val="9"/>
      <color rgb="FF7F7F7F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3" applyNumberFormat="0" applyAlignment="0" applyProtection="0"/>
    <xf numFmtId="0" fontId="32" fillId="13" borderId="14" applyNumberFormat="0" applyAlignment="0" applyProtection="0"/>
    <xf numFmtId="0" fontId="33" fillId="13" borderId="13" applyNumberFormat="0" applyAlignment="0" applyProtection="0"/>
    <xf numFmtId="0" fontId="34" fillId="0" borderId="15" applyNumberFormat="0" applyFill="0" applyAlignment="0" applyProtection="0"/>
    <xf numFmtId="0" fontId="22" fillId="14" borderId="16" applyNumberFormat="0" applyAlignment="0" applyProtection="0"/>
    <xf numFmtId="0" fontId="3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38" borderId="0" applyNumberFormat="0" applyBorder="0" applyAlignment="0" applyProtection="0"/>
    <xf numFmtId="0" fontId="23" fillId="24" borderId="0" applyNumberFormat="0" applyBorder="0" applyAlignment="0" applyProtection="0"/>
    <xf numFmtId="9" fontId="23" fillId="0" borderId="0" applyFont="0" applyFill="0" applyBorder="0" applyAlignment="0" applyProtection="0"/>
    <xf numFmtId="44" fontId="6" fillId="39" borderId="18">
      <alignment wrapText="1"/>
    </xf>
  </cellStyleXfs>
  <cellXfs count="147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right"/>
    </xf>
    <xf numFmtId="0" fontId="6" fillId="5" borderId="2" xfId="0" applyFont="1" applyFill="1" applyBorder="1" applyAlignment="1">
      <alignment horizontal="centerContinuous"/>
    </xf>
    <xf numFmtId="164" fontId="2" fillId="5" borderId="3" xfId="0" applyNumberFormat="1" applyFont="1" applyFill="1" applyBorder="1" applyAlignment="1" applyProtection="1">
      <alignment horizontal="centerContinuous"/>
      <protection locked="0"/>
    </xf>
    <xf numFmtId="0" fontId="10" fillId="2" borderId="0" xfId="3" applyFill="1"/>
    <xf numFmtId="164" fontId="10" fillId="2" borderId="0" xfId="3" applyNumberFormat="1" applyFill="1" applyProtection="1">
      <protection locked="0"/>
    </xf>
    <xf numFmtId="0" fontId="10" fillId="2" borderId="0" xfId="3" applyFill="1" applyProtection="1">
      <protection locked="0"/>
    </xf>
    <xf numFmtId="0" fontId="15" fillId="4" borderId="2" xfId="0" applyFont="1" applyFill="1" applyBorder="1" applyAlignment="1">
      <alignment horizontal="centerContinuous"/>
    </xf>
    <xf numFmtId="0" fontId="18" fillId="2" borderId="0" xfId="0" applyFont="1" applyFill="1"/>
    <xf numFmtId="0" fontId="19" fillId="4" borderId="3" xfId="0" applyFont="1" applyFill="1" applyBorder="1" applyAlignment="1">
      <alignment horizontal="centerContinuous"/>
    </xf>
    <xf numFmtId="44" fontId="0" fillId="2" borderId="0" xfId="2" applyFont="1" applyFill="1"/>
    <xf numFmtId="0" fontId="16" fillId="3" borderId="5" xfId="0" applyFont="1" applyFill="1" applyBorder="1" applyAlignment="1">
      <alignment horizontal="centerContinuous"/>
    </xf>
    <xf numFmtId="0" fontId="9" fillId="3" borderId="7" xfId="0" applyFont="1" applyFill="1" applyBorder="1" applyAlignment="1">
      <alignment horizontal="centerContinuous"/>
    </xf>
    <xf numFmtId="0" fontId="21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165" fontId="3" fillId="2" borderId="0" xfId="0" applyNumberFormat="1" applyFont="1" applyFill="1" applyProtection="1">
      <protection locked="0"/>
    </xf>
    <xf numFmtId="0" fontId="6" fillId="2" borderId="0" xfId="0" applyFont="1" applyFill="1" applyAlignment="1">
      <alignment horizontal="right" vertical="center"/>
    </xf>
    <xf numFmtId="49" fontId="13" fillId="7" borderId="1" xfId="0" applyNumberFormat="1" applyFont="1" applyFill="1" applyBorder="1" applyAlignment="1" applyProtection="1">
      <alignment horizontal="right"/>
      <protection locked="0"/>
    </xf>
    <xf numFmtId="0" fontId="13" fillId="7" borderId="1" xfId="0" applyNumberFormat="1" applyFont="1" applyFill="1" applyBorder="1" applyAlignment="1" applyProtection="1">
      <alignment horizontal="right"/>
      <protection locked="0"/>
    </xf>
    <xf numFmtId="168" fontId="13" fillId="7" borderId="1" xfId="0" applyNumberFormat="1" applyFont="1" applyFill="1" applyBorder="1" applyAlignment="1" applyProtection="1">
      <alignment horizontal="right"/>
      <protection locked="0"/>
    </xf>
    <xf numFmtId="164" fontId="12" fillId="7" borderId="1" xfId="0" applyNumberFormat="1" applyFont="1" applyFill="1" applyBorder="1" applyAlignment="1" applyProtection="1">
      <alignment horizontal="right"/>
      <protection locked="0"/>
    </xf>
    <xf numFmtId="167" fontId="3" fillId="7" borderId="1" xfId="0" applyNumberFormat="1" applyFont="1" applyFill="1" applyBorder="1" applyProtection="1">
      <protection locked="0"/>
    </xf>
    <xf numFmtId="49" fontId="14" fillId="7" borderId="1" xfId="4" applyNumberFormat="1" applyFill="1" applyBorder="1" applyAlignment="1" applyProtection="1">
      <alignment horizontal="right"/>
      <protection locked="0"/>
    </xf>
    <xf numFmtId="49" fontId="3" fillId="7" borderId="1" xfId="0" applyNumberFormat="1" applyFont="1" applyFill="1" applyBorder="1" applyAlignment="1" applyProtection="1">
      <alignment wrapText="1"/>
      <protection locked="0"/>
    </xf>
    <xf numFmtId="167" fontId="3" fillId="7" borderId="1" xfId="0" applyNumberFormat="1" applyFont="1" applyFill="1" applyBorder="1" applyAlignment="1" applyProtection="1">
      <alignment horizontal="right"/>
      <protection locked="0"/>
    </xf>
    <xf numFmtId="169" fontId="0" fillId="2" borderId="18" xfId="0" applyNumberFormat="1" applyFill="1" applyBorder="1"/>
    <xf numFmtId="0" fontId="0" fillId="2" borderId="18" xfId="0" applyFill="1" applyBorder="1"/>
    <xf numFmtId="170" fontId="23" fillId="2" borderId="18" xfId="1" applyNumberFormat="1" applyFont="1" applyFill="1" applyBorder="1"/>
    <xf numFmtId="172" fontId="0" fillId="7" borderId="18" xfId="1" applyNumberFormat="1" applyFont="1" applyFill="1" applyBorder="1" applyProtection="1">
      <protection locked="0"/>
    </xf>
    <xf numFmtId="166" fontId="0" fillId="7" borderId="18" xfId="1" applyNumberFormat="1" applyFont="1" applyFill="1" applyBorder="1" applyProtection="1">
      <protection locked="0"/>
    </xf>
    <xf numFmtId="169" fontId="0" fillId="7" borderId="18" xfId="2" applyNumberFormat="1" applyFont="1" applyFill="1" applyBorder="1" applyProtection="1">
      <protection locked="0"/>
    </xf>
    <xf numFmtId="166" fontId="0" fillId="7" borderId="21" xfId="1" applyNumberFormat="1" applyFont="1" applyFill="1" applyBorder="1" applyProtection="1">
      <protection locked="0"/>
    </xf>
    <xf numFmtId="166" fontId="0" fillId="7" borderId="24" xfId="1" applyNumberFormat="1" applyFont="1" applyFill="1" applyBorder="1" applyProtection="1">
      <protection locked="0"/>
    </xf>
    <xf numFmtId="0" fontId="0" fillId="2" borderId="0" xfId="0" applyFill="1" applyProtection="1"/>
    <xf numFmtId="0" fontId="17" fillId="4" borderId="5" xfId="0" applyFont="1" applyFill="1" applyBorder="1" applyAlignment="1" applyProtection="1">
      <alignment horizontal="centerContinuous"/>
    </xf>
    <xf numFmtId="0" fontId="17" fillId="4" borderId="6" xfId="0" applyFont="1" applyFill="1" applyBorder="1" applyAlignment="1" applyProtection="1">
      <alignment horizontal="centerContinuous"/>
    </xf>
    <xf numFmtId="0" fontId="8" fillId="4" borderId="6" xfId="0" applyFont="1" applyFill="1" applyBorder="1" applyAlignment="1" applyProtection="1">
      <alignment horizontal="centerContinuous"/>
    </xf>
    <xf numFmtId="0" fontId="0" fillId="4" borderId="6" xfId="0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0" fillId="2" borderId="0" xfId="0" applyFill="1" applyBorder="1" applyProtection="1"/>
    <xf numFmtId="0" fontId="37" fillId="4" borderId="8" xfId="0" applyFont="1" applyFill="1" applyBorder="1" applyAlignment="1" applyProtection="1">
      <alignment horizontal="centerContinuous"/>
    </xf>
    <xf numFmtId="0" fontId="37" fillId="4" borderId="4" xfId="0" applyFont="1" applyFill="1" applyBorder="1" applyAlignment="1" applyProtection="1">
      <alignment horizontal="centerContinuous"/>
    </xf>
    <xf numFmtId="0" fontId="38" fillId="4" borderId="4" xfId="0" applyFont="1" applyFill="1" applyBorder="1" applyAlignment="1" applyProtection="1">
      <alignment horizontal="centerContinuous"/>
    </xf>
    <xf numFmtId="0" fontId="39" fillId="4" borderId="4" xfId="0" applyFont="1" applyFill="1" applyBorder="1" applyAlignment="1" applyProtection="1">
      <alignment horizontal="centerContinuous"/>
    </xf>
    <xf numFmtId="0" fontId="39" fillId="4" borderId="9" xfId="0" applyFont="1" applyFill="1" applyBorder="1" applyAlignment="1" applyProtection="1">
      <alignment horizontal="centerContinuous"/>
    </xf>
    <xf numFmtId="0" fontId="11" fillId="6" borderId="19" xfId="0" applyFont="1" applyFill="1" applyBorder="1" applyAlignment="1" applyProtection="1">
      <alignment horizontal="centerContinuous"/>
    </xf>
    <xf numFmtId="0" fontId="11" fillId="6" borderId="20" xfId="0" applyFont="1" applyFill="1" applyBorder="1" applyAlignment="1" applyProtection="1">
      <alignment horizontal="centerContinuous"/>
    </xf>
    <xf numFmtId="0" fontId="11" fillId="6" borderId="21" xfId="0" applyFont="1" applyFill="1" applyBorder="1" applyAlignment="1" applyProtection="1">
      <alignment horizontal="centerContinuous"/>
    </xf>
    <xf numFmtId="0" fontId="36" fillId="2" borderId="0" xfId="0" applyFont="1" applyFill="1" applyProtection="1"/>
    <xf numFmtId="0" fontId="10" fillId="2" borderId="0" xfId="3" applyFill="1" applyProtection="1"/>
    <xf numFmtId="0" fontId="10" fillId="2" borderId="0" xfId="3" applyFill="1" applyBorder="1" applyProtection="1"/>
    <xf numFmtId="0" fontId="10" fillId="2" borderId="0" xfId="3" applyFill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1" fillId="2" borderId="19" xfId="0" applyFont="1" applyFill="1" applyBorder="1" applyAlignment="1" applyProtection="1">
      <alignment horizontal="left"/>
    </xf>
    <xf numFmtId="0" fontId="11" fillId="2" borderId="20" xfId="0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center"/>
    </xf>
    <xf numFmtId="0" fontId="22" fillId="3" borderId="19" xfId="0" applyFont="1" applyFill="1" applyBorder="1" applyAlignment="1" applyProtection="1">
      <alignment horizontal="centerContinuous"/>
    </xf>
    <xf numFmtId="0" fontId="22" fillId="3" borderId="20" xfId="0" applyFont="1" applyFill="1" applyBorder="1" applyAlignment="1" applyProtection="1">
      <alignment horizontal="centerContinuous"/>
    </xf>
    <xf numFmtId="0" fontId="8" fillId="3" borderId="20" xfId="0" applyFont="1" applyFill="1" applyBorder="1" applyAlignment="1" applyProtection="1">
      <alignment horizontal="centerContinuous"/>
    </xf>
    <xf numFmtId="0" fontId="22" fillId="3" borderId="21" xfId="0" applyFont="1" applyFill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0" fillId="2" borderId="18" xfId="0" applyFill="1" applyBorder="1" applyProtection="1"/>
    <xf numFmtId="0" fontId="0" fillId="2" borderId="20" xfId="0" applyFill="1" applyBorder="1" applyProtection="1"/>
    <xf numFmtId="43" fontId="0" fillId="2" borderId="18" xfId="1" applyNumberFormat="1" applyFont="1" applyFill="1" applyBorder="1" applyProtection="1"/>
    <xf numFmtId="169" fontId="20" fillId="2" borderId="20" xfId="2" applyNumberFormat="1" applyFont="1" applyFill="1" applyBorder="1" applyProtection="1"/>
    <xf numFmtId="0" fontId="20" fillId="2" borderId="20" xfId="0" applyFont="1" applyFill="1" applyBorder="1" applyAlignment="1" applyProtection="1">
      <alignment horizontal="center"/>
    </xf>
    <xf numFmtId="166" fontId="0" fillId="2" borderId="18" xfId="1" applyNumberFormat="1" applyFont="1" applyFill="1" applyBorder="1" applyProtection="1"/>
    <xf numFmtId="169" fontId="0" fillId="2" borderId="18" xfId="1" applyNumberFormat="1" applyFont="1" applyFill="1" applyBorder="1" applyProtection="1"/>
    <xf numFmtId="43" fontId="0" fillId="2" borderId="18" xfId="1" applyFont="1" applyFill="1" applyBorder="1" applyProtection="1"/>
    <xf numFmtId="44" fontId="0" fillId="2" borderId="18" xfId="2" applyFont="1" applyFill="1" applyBorder="1" applyProtection="1"/>
    <xf numFmtId="0" fontId="0" fillId="2" borderId="19" xfId="0" applyFill="1" applyBorder="1" applyProtection="1"/>
    <xf numFmtId="0" fontId="0" fillId="2" borderId="6" xfId="0" applyFill="1" applyBorder="1" applyProtection="1"/>
    <xf numFmtId="169" fontId="20" fillId="2" borderId="6" xfId="2" applyNumberFormat="1" applyFont="1" applyFill="1" applyBorder="1" applyProtection="1"/>
    <xf numFmtId="0" fontId="20" fillId="2" borderId="6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Continuous"/>
    </xf>
    <xf numFmtId="0" fontId="8" fillId="2" borderId="0" xfId="0" applyFont="1" applyFill="1" applyBorder="1" applyAlignment="1" applyProtection="1">
      <alignment horizontal="centerContinuous"/>
    </xf>
    <xf numFmtId="0" fontId="0" fillId="2" borderId="4" xfId="0" applyFill="1" applyBorder="1" applyProtection="1"/>
    <xf numFmtId="0" fontId="0" fillId="2" borderId="1" xfId="0" applyFill="1" applyBorder="1" applyProtection="1"/>
    <xf numFmtId="0" fontId="6" fillId="6" borderId="5" xfId="0" applyFont="1" applyFill="1" applyBorder="1" applyProtection="1"/>
    <xf numFmtId="0" fontId="6" fillId="6" borderId="6" xfId="0" applyFont="1" applyFill="1" applyBorder="1" applyProtection="1"/>
    <xf numFmtId="44" fontId="6" fillId="6" borderId="6" xfId="0" applyNumberFormat="1" applyFont="1" applyFill="1" applyBorder="1" applyProtection="1"/>
    <xf numFmtId="0" fontId="6" fillId="6" borderId="7" xfId="0" applyFont="1" applyFill="1" applyBorder="1" applyProtection="1"/>
    <xf numFmtId="0" fontId="6" fillId="6" borderId="22" xfId="0" applyFont="1" applyFill="1" applyBorder="1" applyProtection="1"/>
    <xf numFmtId="0" fontId="6" fillId="6" borderId="0" xfId="0" applyFont="1" applyFill="1" applyBorder="1" applyProtection="1"/>
    <xf numFmtId="171" fontId="6" fillId="6" borderId="0" xfId="45" applyNumberFormat="1" applyFont="1" applyFill="1" applyBorder="1" applyProtection="1"/>
    <xf numFmtId="0" fontId="0" fillId="6" borderId="23" xfId="0" applyFill="1" applyBorder="1" applyProtection="1"/>
    <xf numFmtId="43" fontId="6" fillId="6" borderId="0" xfId="1" applyFont="1" applyFill="1" applyBorder="1" applyProtection="1"/>
    <xf numFmtId="0" fontId="6" fillId="6" borderId="23" xfId="0" applyFont="1" applyFill="1" applyBorder="1" applyProtection="1"/>
    <xf numFmtId="0" fontId="6" fillId="6" borderId="8" xfId="0" applyFont="1" applyFill="1" applyBorder="1" applyProtection="1"/>
    <xf numFmtId="0" fontId="6" fillId="6" borderId="4" xfId="0" applyFont="1" applyFill="1" applyBorder="1" applyProtection="1"/>
    <xf numFmtId="43" fontId="6" fillId="6" borderId="4" xfId="1" applyFont="1" applyFill="1" applyBorder="1" applyProtection="1"/>
    <xf numFmtId="0" fontId="6" fillId="6" borderId="9" xfId="0" applyFont="1" applyFill="1" applyBorder="1" applyProtection="1"/>
    <xf numFmtId="0" fontId="8" fillId="4" borderId="7" xfId="0" applyFont="1" applyFill="1" applyBorder="1" applyAlignment="1" applyProtection="1">
      <alignment horizontal="centerContinuous"/>
    </xf>
    <xf numFmtId="0" fontId="17" fillId="4" borderId="4" xfId="0" applyFont="1" applyFill="1" applyBorder="1" applyAlignment="1" applyProtection="1">
      <alignment horizontal="centerContinuous"/>
    </xf>
    <xf numFmtId="0" fontId="8" fillId="4" borderId="4" xfId="0" applyFont="1" applyFill="1" applyBorder="1" applyAlignment="1" applyProtection="1">
      <alignment horizontal="centerContinuous"/>
    </xf>
    <xf numFmtId="0" fontId="8" fillId="4" borderId="9" xfId="0" applyFont="1" applyFill="1" applyBorder="1" applyAlignment="1" applyProtection="1">
      <alignment horizontal="centerContinuous"/>
    </xf>
    <xf numFmtId="0" fontId="11" fillId="5" borderId="19" xfId="0" applyFont="1" applyFill="1" applyBorder="1" applyAlignment="1" applyProtection="1">
      <alignment horizontal="centerContinuous"/>
    </xf>
    <xf numFmtId="0" fontId="11" fillId="5" borderId="20" xfId="0" applyFont="1" applyFill="1" applyBorder="1" applyAlignment="1" applyProtection="1">
      <alignment horizontal="centerContinuous"/>
    </xf>
    <xf numFmtId="0" fontId="11" fillId="5" borderId="21" xfId="0" applyFont="1" applyFill="1" applyBorder="1" applyAlignment="1" applyProtection="1">
      <alignment horizontal="centerContinuous"/>
    </xf>
    <xf numFmtId="0" fontId="0" fillId="8" borderId="18" xfId="0" applyFill="1" applyBorder="1" applyProtection="1"/>
    <xf numFmtId="0" fontId="0" fillId="2" borderId="0" xfId="0" applyFill="1" applyAlignment="1" applyProtection="1">
      <alignment horizontal="left" indent="1"/>
    </xf>
    <xf numFmtId="0" fontId="8" fillId="3" borderId="6" xfId="0" applyFont="1" applyFill="1" applyBorder="1" applyAlignment="1" applyProtection="1">
      <alignment horizontal="centerContinuous"/>
    </xf>
    <xf numFmtId="0" fontId="8" fillId="3" borderId="21" xfId="0" applyFont="1" applyFill="1" applyBorder="1" applyAlignment="1" applyProtection="1">
      <alignment horizontal="centerContinuous"/>
    </xf>
    <xf numFmtId="170" fontId="20" fillId="2" borderId="20" xfId="1" applyNumberFormat="1" applyFont="1" applyFill="1" applyBorder="1" applyProtection="1"/>
    <xf numFmtId="43" fontId="6" fillId="2" borderId="19" xfId="1" applyNumberFormat="1" applyFont="1" applyFill="1" applyBorder="1" applyProtection="1"/>
    <xf numFmtId="44" fontId="6" fillId="2" borderId="21" xfId="2" applyFont="1" applyFill="1" applyBorder="1" applyProtection="1"/>
    <xf numFmtId="44" fontId="6" fillId="2" borderId="0" xfId="2" applyFont="1" applyFill="1" applyBorder="1" applyProtection="1"/>
    <xf numFmtId="170" fontId="20" fillId="2" borderId="6" xfId="1" applyNumberFormat="1" applyFont="1" applyFill="1" applyBorder="1" applyProtection="1"/>
    <xf numFmtId="0" fontId="20" fillId="2" borderId="21" xfId="0" applyFont="1" applyFill="1" applyBorder="1" applyAlignment="1" applyProtection="1">
      <alignment horizontal="center"/>
    </xf>
    <xf numFmtId="0" fontId="20" fillId="2" borderId="9" xfId="0" applyFont="1" applyFill="1" applyBorder="1" applyAlignment="1" applyProtection="1">
      <alignment horizontal="center"/>
    </xf>
    <xf numFmtId="170" fontId="20" fillId="2" borderId="4" xfId="1" applyNumberFormat="1" applyFont="1" applyFill="1" applyBorder="1" applyProtection="1"/>
    <xf numFmtId="169" fontId="20" fillId="2" borderId="4" xfId="2" applyNumberFormat="1" applyFont="1" applyFill="1" applyBorder="1" applyProtection="1"/>
    <xf numFmtId="0" fontId="20" fillId="2" borderId="4" xfId="0" applyFont="1" applyFill="1" applyBorder="1" applyAlignment="1" applyProtection="1">
      <alignment horizontal="center"/>
    </xf>
    <xf numFmtId="0" fontId="6" fillId="40" borderId="19" xfId="0" applyFont="1" applyFill="1" applyBorder="1" applyAlignment="1" applyProtection="1">
      <alignment horizontal="centerContinuous"/>
    </xf>
    <xf numFmtId="0" fontId="6" fillId="40" borderId="20" xfId="0" applyFont="1" applyFill="1" applyBorder="1" applyAlignment="1" applyProtection="1">
      <alignment horizontal="centerContinuous"/>
    </xf>
    <xf numFmtId="0" fontId="6" fillId="40" borderId="21" xfId="0" applyFont="1" applyFill="1" applyBorder="1" applyAlignment="1" applyProtection="1">
      <alignment horizontal="centerContinuous"/>
    </xf>
    <xf numFmtId="0" fontId="6" fillId="2" borderId="0" xfId="0" applyFont="1" applyFill="1" applyProtection="1"/>
    <xf numFmtId="0" fontId="6" fillId="6" borderId="5" xfId="0" applyFont="1" applyFill="1" applyBorder="1" applyAlignment="1" applyProtection="1">
      <alignment horizontal="left"/>
    </xf>
    <xf numFmtId="0" fontId="6" fillId="6" borderId="6" xfId="0" applyFont="1" applyFill="1" applyBorder="1" applyAlignment="1" applyProtection="1">
      <alignment horizontal="left"/>
    </xf>
    <xf numFmtId="0" fontId="0" fillId="6" borderId="6" xfId="0" applyFill="1" applyBorder="1" applyProtection="1"/>
    <xf numFmtId="170" fontId="6" fillId="6" borderId="7" xfId="1" applyNumberFormat="1" applyFont="1" applyFill="1" applyBorder="1" applyProtection="1"/>
    <xf numFmtId="0" fontId="6" fillId="6" borderId="8" xfId="0" applyFont="1" applyFill="1" applyBorder="1" applyAlignment="1" applyProtection="1">
      <alignment horizontal="left"/>
    </xf>
    <xf numFmtId="0" fontId="6" fillId="6" borderId="4" xfId="0" applyFont="1" applyFill="1" applyBorder="1" applyAlignment="1" applyProtection="1">
      <alignment horizontal="left"/>
    </xf>
    <xf numFmtId="0" fontId="0" fillId="6" borderId="4" xfId="0" applyFill="1" applyBorder="1" applyProtection="1"/>
    <xf numFmtId="169" fontId="6" fillId="6" borderId="9" xfId="0" applyNumberFormat="1" applyFont="1" applyFill="1" applyBorder="1" applyProtection="1"/>
    <xf numFmtId="170" fontId="20" fillId="2" borderId="0" xfId="1" applyNumberFormat="1" applyFont="1" applyFill="1" applyBorder="1" applyProtection="1"/>
    <xf numFmtId="169" fontId="20" fillId="2" borderId="0" xfId="2" applyNumberFormat="1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166" fontId="0" fillId="2" borderId="0" xfId="1" applyNumberFormat="1" applyFont="1" applyFill="1" applyBorder="1" applyProtection="1"/>
    <xf numFmtId="169" fontId="0" fillId="2" borderId="0" xfId="2" applyNumberFormat="1" applyFont="1" applyFill="1" applyBorder="1" applyProtection="1"/>
    <xf numFmtId="43" fontId="6" fillId="2" borderId="0" xfId="1" applyNumberFormat="1" applyFont="1" applyFill="1" applyBorder="1" applyProtection="1"/>
    <xf numFmtId="44" fontId="6" fillId="2" borderId="0" xfId="2" applyFont="1" applyFill="1" applyBorder="1" applyAlignment="1" applyProtection="1">
      <alignment wrapText="1"/>
    </xf>
    <xf numFmtId="166" fontId="0" fillId="7" borderId="0" xfId="1" applyNumberFormat="1" applyFont="1" applyFill="1" applyBorder="1" applyProtection="1"/>
    <xf numFmtId="169" fontId="0" fillId="7" borderId="0" xfId="2" applyNumberFormat="1" applyFont="1" applyFill="1" applyBorder="1" applyProtection="1"/>
    <xf numFmtId="44" fontId="6" fillId="2" borderId="18" xfId="2" applyFont="1" applyFill="1" applyBorder="1" applyAlignment="1" applyProtection="1">
      <alignment wrapText="1"/>
      <protection locked="0"/>
    </xf>
    <xf numFmtId="0" fontId="20" fillId="2" borderId="18" xfId="0" applyFont="1" applyFill="1" applyBorder="1" applyAlignment="1" applyProtection="1">
      <alignment horizont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hidden="1" customBuiltin="1"/>
    <cellStyle name="20% - Accent3" xfId="44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3" builtinId="53"/>
    <cellStyle name="Good" xfId="10" builtinId="26" customBuiltin="1"/>
    <cellStyle name="h'" xfId="46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Output" xfId="14" builtinId="21" customBuiltin="1"/>
    <cellStyle name="Percent" xfId="45" builtinId="5"/>
    <cellStyle name="Title" xfId="5" builtinId="15" customBuiltin="1"/>
    <cellStyle name="Total" xfId="19" builtinId="25" customBuiltin="1"/>
    <cellStyle name="Warning Text" xfId="18" builtinId="11" customBuiltin="1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0"/>
  <sheetViews>
    <sheetView zoomScaleNormal="100" workbookViewId="0">
      <selection activeCell="C11" sqref="C11"/>
    </sheetView>
  </sheetViews>
  <sheetFormatPr defaultColWidth="0" defaultRowHeight="14.4" zeroHeight="1" x14ac:dyDescent="0.3"/>
  <cols>
    <col min="1" max="1" width="3.33203125" style="1" customWidth="1"/>
    <col min="2" max="2" width="69" style="1" customWidth="1"/>
    <col min="3" max="3" width="36.6640625" style="1" customWidth="1"/>
    <col min="4" max="4" width="3.33203125" style="1" customWidth="1"/>
    <col min="5" max="6" width="0" style="1" hidden="1" customWidth="1"/>
    <col min="7" max="16384" width="9.109375" style="1" hidden="1"/>
  </cols>
  <sheetData>
    <row r="1" spans="2:6" x14ac:dyDescent="0.3"/>
    <row r="2" spans="2:6" s="16" customFormat="1" ht="33.6" x14ac:dyDescent="0.65">
      <c r="B2" s="15" t="s">
        <v>113</v>
      </c>
      <c r="C2" s="17"/>
    </row>
    <row r="3" spans="2:6" ht="5.0999999999999996" customHeight="1" x14ac:dyDescent="0.55000000000000004">
      <c r="B3" s="7"/>
      <c r="C3" s="8"/>
    </row>
    <row r="4" spans="2:6" s="2" customFormat="1" ht="21" customHeight="1" x14ac:dyDescent="0.55000000000000004">
      <c r="B4" s="19" t="s">
        <v>1</v>
      </c>
      <c r="C4" s="20"/>
      <c r="D4" s="3"/>
      <c r="E4" s="3"/>
      <c r="F4" s="3"/>
    </row>
    <row r="5" spans="2:6" s="2" customFormat="1" ht="16.8" customHeight="1" x14ac:dyDescent="0.55000000000000004">
      <c r="B5" s="21" t="s">
        <v>105</v>
      </c>
      <c r="C5" s="22"/>
      <c r="D5" s="3"/>
      <c r="E5" s="3"/>
      <c r="F5" s="3"/>
    </row>
    <row r="6" spans="2:6" ht="5.0999999999999996" customHeight="1" x14ac:dyDescent="0.4">
      <c r="C6" s="4"/>
      <c r="D6" s="5"/>
      <c r="E6" s="6"/>
      <c r="F6" s="6"/>
    </row>
    <row r="7" spans="2:6" s="12" customFormat="1" ht="11.4" x14ac:dyDescent="0.2">
      <c r="B7" s="12" t="s">
        <v>14</v>
      </c>
      <c r="C7" s="13"/>
      <c r="D7" s="14"/>
    </row>
    <row r="8" spans="2:6" ht="5.0999999999999996" customHeight="1" x14ac:dyDescent="0.4">
      <c r="C8" s="4"/>
      <c r="D8" s="5"/>
      <c r="E8" s="6"/>
      <c r="F8" s="6"/>
    </row>
    <row r="9" spans="2:6" ht="21" x14ac:dyDescent="0.4">
      <c r="B9" s="10" t="s">
        <v>8</v>
      </c>
      <c r="C9" s="11"/>
      <c r="D9" s="5"/>
      <c r="E9" s="6"/>
      <c r="F9" s="6"/>
    </row>
    <row r="10" spans="2:6" ht="5.0999999999999996" customHeight="1" x14ac:dyDescent="0.4">
      <c r="D10" s="5"/>
      <c r="E10" s="6"/>
      <c r="F10" s="6"/>
    </row>
    <row r="11" spans="2:6" ht="21" x14ac:dyDescent="0.4">
      <c r="B11" s="9" t="s">
        <v>16</v>
      </c>
      <c r="C11" s="32"/>
      <c r="D11" s="5"/>
      <c r="E11" s="6"/>
      <c r="F11" s="6"/>
    </row>
    <row r="12" spans="2:6" ht="21" x14ac:dyDescent="0.4">
      <c r="B12" s="9" t="s">
        <v>3</v>
      </c>
      <c r="C12" s="25"/>
      <c r="D12" s="5"/>
      <c r="E12" s="6"/>
      <c r="F12" s="6"/>
    </row>
    <row r="13" spans="2:6" ht="21" x14ac:dyDescent="0.4">
      <c r="B13" s="9" t="s">
        <v>2</v>
      </c>
      <c r="C13" s="30"/>
      <c r="D13" s="5"/>
      <c r="E13" s="6"/>
      <c r="F13" s="6"/>
    </row>
    <row r="14" spans="2:6" ht="5.0999999999999996" customHeight="1" x14ac:dyDescent="0.4">
      <c r="C14" s="4"/>
      <c r="D14" s="5"/>
      <c r="E14" s="6"/>
      <c r="F14" s="6"/>
    </row>
    <row r="15" spans="2:6" ht="21" x14ac:dyDescent="0.4">
      <c r="B15" s="10" t="s">
        <v>9</v>
      </c>
      <c r="C15" s="11"/>
      <c r="D15" s="5"/>
      <c r="E15" s="6"/>
      <c r="F15" s="6"/>
    </row>
    <row r="16" spans="2:6" ht="5.0999999999999996" customHeight="1" x14ac:dyDescent="0.4">
      <c r="C16" s="4"/>
      <c r="D16" s="5"/>
      <c r="E16" s="6"/>
      <c r="F16" s="6"/>
    </row>
    <row r="17" spans="2:6" ht="21" x14ac:dyDescent="0.4">
      <c r="B17" s="9" t="s">
        <v>45</v>
      </c>
      <c r="C17" s="25"/>
      <c r="D17" s="5"/>
      <c r="E17" s="6"/>
      <c r="F17" s="6"/>
    </row>
    <row r="18" spans="2:6" ht="21" x14ac:dyDescent="0.4">
      <c r="B18" s="9" t="s">
        <v>12</v>
      </c>
      <c r="C18" s="26"/>
      <c r="D18" s="5"/>
      <c r="E18" s="6"/>
      <c r="F18" s="6"/>
    </row>
    <row r="19" spans="2:6" ht="21" x14ac:dyDescent="0.4">
      <c r="B19" s="9" t="s">
        <v>4</v>
      </c>
      <c r="C19" s="25"/>
      <c r="D19" s="5"/>
      <c r="E19" s="6"/>
      <c r="F19" s="6"/>
    </row>
    <row r="20" spans="2:6" ht="21" x14ac:dyDescent="0.4">
      <c r="B20" s="9" t="s">
        <v>5</v>
      </c>
      <c r="C20" s="25"/>
      <c r="D20" s="5"/>
      <c r="E20" s="6"/>
      <c r="F20" s="6"/>
    </row>
    <row r="21" spans="2:6" ht="21" x14ac:dyDescent="0.4">
      <c r="B21" s="9" t="s">
        <v>7</v>
      </c>
      <c r="C21" s="25"/>
      <c r="D21" s="5"/>
      <c r="E21" s="6"/>
      <c r="F21" s="6"/>
    </row>
    <row r="22" spans="2:6" ht="21" x14ac:dyDescent="0.4">
      <c r="B22" s="9" t="s">
        <v>6</v>
      </c>
      <c r="C22" s="27"/>
      <c r="D22" s="5"/>
      <c r="E22" s="6"/>
      <c r="F22" s="6"/>
    </row>
    <row r="23" spans="2:6" ht="21" x14ac:dyDescent="0.4">
      <c r="B23" s="9" t="s">
        <v>11</v>
      </c>
      <c r="C23" s="28"/>
      <c r="D23" s="5"/>
      <c r="E23" s="6"/>
      <c r="F23" s="6"/>
    </row>
    <row r="24" spans="2:6" ht="21" x14ac:dyDescent="0.4">
      <c r="B24" s="9" t="s">
        <v>15</v>
      </c>
      <c r="C24" s="29"/>
      <c r="D24" s="5"/>
      <c r="E24" s="6"/>
      <c r="F24" s="6"/>
    </row>
    <row r="25" spans="2:6" ht="21" x14ac:dyDescent="0.4">
      <c r="B25" s="9" t="s">
        <v>10</v>
      </c>
      <c r="C25" s="25"/>
      <c r="D25" s="5"/>
      <c r="E25" s="6"/>
      <c r="F25" s="6"/>
    </row>
    <row r="26" spans="2:6" ht="5.0999999999999996" customHeight="1" x14ac:dyDescent="0.4">
      <c r="B26" s="9"/>
      <c r="C26" s="23"/>
      <c r="D26" s="5"/>
      <c r="E26" s="6"/>
      <c r="F26" s="6"/>
    </row>
    <row r="27" spans="2:6" ht="99.9" customHeight="1" x14ac:dyDescent="0.4">
      <c r="B27" s="24" t="s">
        <v>21</v>
      </c>
      <c r="C27" s="31"/>
      <c r="D27" s="5"/>
      <c r="E27" s="6"/>
      <c r="F27" s="6"/>
    </row>
    <row r="28" spans="2:6" ht="5.0999999999999996" customHeight="1" x14ac:dyDescent="0.4">
      <c r="C28" s="4"/>
      <c r="D28" s="5"/>
      <c r="E28" s="6"/>
      <c r="F28" s="6"/>
    </row>
    <row r="29" spans="2:6" ht="21" x14ac:dyDescent="0.4">
      <c r="B29" s="10" t="s">
        <v>18</v>
      </c>
      <c r="C29" s="11"/>
      <c r="D29" s="5"/>
      <c r="E29" s="6"/>
      <c r="F29" s="6"/>
    </row>
    <row r="30" spans="2:6" ht="5.0999999999999996" customHeight="1" x14ac:dyDescent="0.3"/>
    <row r="31" spans="2:6" x14ac:dyDescent="0.3">
      <c r="B31" s="9" t="s">
        <v>19</v>
      </c>
      <c r="C31" s="35">
        <f>'Submission Form'!$K$62+'Submission Form'!$K$72+'Submission Form'!$K$86</f>
        <v>0</v>
      </c>
    </row>
    <row r="32" spans="2:6" x14ac:dyDescent="0.3">
      <c r="B32" s="9" t="s">
        <v>20</v>
      </c>
      <c r="C32" s="33">
        <f>+'Submission Form'!$K$63+'Submission Form'!$K$73+'Submission Form'!$K$87</f>
        <v>0</v>
      </c>
    </row>
    <row r="33" spans="2:3" ht="5.0999999999999996" customHeight="1" x14ac:dyDescent="0.3">
      <c r="B33" s="9"/>
      <c r="C33" s="18"/>
    </row>
    <row r="34" spans="2:3" hidden="1" x14ac:dyDescent="0.3">
      <c r="B34" s="12"/>
    </row>
    <row r="35" spans="2:3" hidden="1" x14ac:dyDescent="0.3">
      <c r="B35" s="12"/>
    </row>
    <row r="36" spans="2:3" hidden="1" x14ac:dyDescent="0.3"/>
    <row r="37" spans="2:3" hidden="1" x14ac:dyDescent="0.3"/>
    <row r="38" spans="2:3" hidden="1" x14ac:dyDescent="0.3"/>
    <row r="39" spans="2:3" hidden="1" x14ac:dyDescent="0.3"/>
    <row r="40" spans="2:3" hidden="1" x14ac:dyDescent="0.3"/>
    <row r="41" spans="2:3" hidden="1" x14ac:dyDescent="0.3"/>
    <row r="42" spans="2:3" hidden="1" x14ac:dyDescent="0.3"/>
    <row r="43" spans="2:3" hidden="1" x14ac:dyDescent="0.3"/>
    <row r="44" spans="2:3" hidden="1" x14ac:dyDescent="0.3"/>
    <row r="45" spans="2:3" hidden="1" x14ac:dyDescent="0.3"/>
    <row r="46" spans="2:3" hidden="1" x14ac:dyDescent="0.3"/>
    <row r="47" spans="2:3" hidden="1" x14ac:dyDescent="0.3"/>
    <row r="48" spans="2:3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</sheetData>
  <sheetProtection algorithmName="SHA-512" hashValue="v0zypeX9nrzOpmSUFZxWRPAHRZWDsgjR3rhVIl5RV0SxkbUFZUchGyF3Iah8m3PWROV81wl6j5PcJ1kHsOtlTg==" saltValue="ee7wl2MDdlmRGs66QIQc+Q==" spinCount="100000" sheet="1" objects="1" scenarios="1"/>
  <printOptions horizontalCentered="1"/>
  <pageMargins left="0.7" right="0.7" top="0.75" bottom="0.75" header="0.3" footer="0.3"/>
  <pageSetup scale="85" orientation="portrait" r:id="rId1"/>
  <headerFooter>
    <oddFooter>&amp;LPre-Authorized Comm. Lighting&amp;RPage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"/>
  <sheetViews>
    <sheetView tabSelected="1" zoomScale="90" zoomScaleNormal="90" workbookViewId="0"/>
  </sheetViews>
  <sheetFormatPr defaultColWidth="0" defaultRowHeight="14.4" zeroHeight="1" x14ac:dyDescent="0.3"/>
  <cols>
    <col min="1" max="2" width="3.33203125" style="41" customWidth="1"/>
    <col min="3" max="3" width="42.77734375" style="41" customWidth="1"/>
    <col min="4" max="4" width="14.109375" style="41" bestFit="1" customWidth="1"/>
    <col min="5" max="5" width="12.77734375" style="41" customWidth="1"/>
    <col min="6" max="6" width="3.33203125" style="41" customWidth="1"/>
    <col min="7" max="7" width="12.77734375" style="41" customWidth="1"/>
    <col min="8" max="8" width="14.109375" style="41" bestFit="1" customWidth="1"/>
    <col min="9" max="9" width="14.109375" style="41" customWidth="1"/>
    <col min="10" max="10" width="0.88671875" style="41" customWidth="1"/>
    <col min="11" max="12" width="12.77734375" style="41" customWidth="1"/>
    <col min="13" max="13" width="0.88671875" style="41" customWidth="1"/>
    <col min="14" max="14" width="41.6640625" style="41" customWidth="1"/>
    <col min="15" max="15" width="3.33203125" style="41" customWidth="1"/>
    <col min="16" max="24" width="0" style="41" hidden="1" customWidth="1"/>
    <col min="25" max="16384" width="8.88671875" style="41" hidden="1"/>
  </cols>
  <sheetData>
    <row r="1" spans="2:14" x14ac:dyDescent="0.3"/>
    <row r="2" spans="2:14" ht="18" x14ac:dyDescent="0.35">
      <c r="B2" s="42" t="s">
        <v>113</v>
      </c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  <c r="N2" s="103"/>
    </row>
    <row r="3" spans="2:14" ht="12" customHeight="1" x14ac:dyDescent="0.35">
      <c r="B3" s="48" t="str">
        <f>+'Application Information'!B5</f>
        <v>Version 2019.1</v>
      </c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2:14" ht="4.95" customHeight="1" x14ac:dyDescent="0.3"/>
    <row r="5" spans="2:14" x14ac:dyDescent="0.3">
      <c r="B5" s="107" t="s">
        <v>23</v>
      </c>
      <c r="C5" s="108"/>
      <c r="D5" s="108"/>
      <c r="E5" s="108"/>
      <c r="F5" s="109"/>
    </row>
    <row r="6" spans="2:14" ht="5.0999999999999996" customHeight="1" x14ac:dyDescent="0.3"/>
    <row r="7" spans="2:14" x14ac:dyDescent="0.3">
      <c r="B7" s="110"/>
      <c r="C7" s="111" t="s">
        <v>13</v>
      </c>
      <c r="D7" s="111"/>
    </row>
    <row r="8" spans="2:14" ht="5.0999999999999996" customHeight="1" x14ac:dyDescent="0.3">
      <c r="B8" s="47"/>
      <c r="C8" s="111"/>
      <c r="D8" s="111"/>
    </row>
    <row r="9" spans="2:14" x14ac:dyDescent="0.3">
      <c r="B9" s="110"/>
      <c r="C9" s="111" t="s">
        <v>22</v>
      </c>
      <c r="D9" s="111"/>
    </row>
    <row r="10" spans="2:14" ht="4.95" customHeight="1" x14ac:dyDescent="0.3"/>
    <row r="11" spans="2:14" s="56" customFormat="1" x14ac:dyDescent="0.3">
      <c r="B11" s="53" t="s">
        <v>33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2:14" ht="4.95" customHeight="1" x14ac:dyDescent="0.3"/>
    <row r="13" spans="2:14" ht="12" customHeight="1" x14ac:dyDescent="0.3">
      <c r="B13" s="57" t="s">
        <v>97</v>
      </c>
      <c r="C13" s="57"/>
      <c r="D13" s="57"/>
    </row>
    <row r="14" spans="2:14" ht="12" customHeight="1" x14ac:dyDescent="0.3">
      <c r="B14" s="57" t="s">
        <v>108</v>
      </c>
      <c r="C14" s="57"/>
      <c r="D14" s="57"/>
    </row>
    <row r="15" spans="2:14" ht="12" customHeight="1" x14ac:dyDescent="0.3">
      <c r="B15" s="57" t="s">
        <v>109</v>
      </c>
    </row>
    <row r="16" spans="2:14" ht="12" customHeight="1" x14ac:dyDescent="0.3">
      <c r="B16" s="57" t="s">
        <v>110</v>
      </c>
    </row>
    <row r="17" spans="2:14" ht="12" customHeight="1" x14ac:dyDescent="0.3">
      <c r="B17" s="57" t="s">
        <v>65</v>
      </c>
    </row>
    <row r="18" spans="2:14" ht="12" customHeight="1" x14ac:dyDescent="0.3">
      <c r="B18" s="57" t="s">
        <v>66</v>
      </c>
    </row>
    <row r="19" spans="2:14" ht="12" customHeight="1" x14ac:dyDescent="0.3">
      <c r="B19" s="57" t="s">
        <v>107</v>
      </c>
    </row>
    <row r="20" spans="2:14" ht="12" customHeight="1" x14ac:dyDescent="0.3"/>
    <row r="21" spans="2:14" x14ac:dyDescent="0.3">
      <c r="B21" s="64" t="s">
        <v>80</v>
      </c>
      <c r="C21" s="65"/>
      <c r="D21" s="65"/>
      <c r="E21" s="65"/>
      <c r="F21" s="65"/>
      <c r="G21" s="66"/>
      <c r="H21" s="66"/>
      <c r="I21" s="66"/>
      <c r="J21" s="66"/>
      <c r="K21" s="66"/>
      <c r="L21" s="66"/>
      <c r="M21" s="112"/>
      <c r="N21" s="113"/>
    </row>
    <row r="22" spans="2:14" ht="57.6" x14ac:dyDescent="0.3">
      <c r="B22" s="68" t="s">
        <v>24</v>
      </c>
      <c r="C22" s="68"/>
      <c r="D22" s="69" t="s">
        <v>32</v>
      </c>
      <c r="E22" s="69" t="s">
        <v>31</v>
      </c>
      <c r="F22" s="70"/>
      <c r="G22" s="69" t="s">
        <v>30</v>
      </c>
      <c r="H22" s="69" t="s">
        <v>106</v>
      </c>
      <c r="I22" s="71" t="s">
        <v>55</v>
      </c>
      <c r="J22" s="71"/>
      <c r="K22" s="69" t="s">
        <v>17</v>
      </c>
      <c r="L22" s="69" t="s">
        <v>0</v>
      </c>
      <c r="M22" s="71"/>
      <c r="N22" s="69" t="s">
        <v>25</v>
      </c>
    </row>
    <row r="23" spans="2:14" s="47" customFormat="1" x14ac:dyDescent="0.3">
      <c r="B23" s="72" t="s">
        <v>78</v>
      </c>
      <c r="C23" s="73"/>
      <c r="D23" s="114">
        <v>4.9500000000000002E-2</v>
      </c>
      <c r="E23" s="75">
        <v>12</v>
      </c>
      <c r="F23" s="76" t="s">
        <v>29</v>
      </c>
      <c r="G23" s="37"/>
      <c r="H23" s="38"/>
      <c r="I23" s="37"/>
      <c r="K23" s="115">
        <f>D23*G23</f>
        <v>0</v>
      </c>
      <c r="L23" s="116">
        <f t="shared" ref="L23:L29" si="0">ROUND(MIN((G23*E23),(0.5*(H23*G23))),2)</f>
        <v>0</v>
      </c>
      <c r="M23" s="117"/>
      <c r="N23" s="145"/>
    </row>
    <row r="24" spans="2:14" s="47" customFormat="1" x14ac:dyDescent="0.3">
      <c r="B24" s="34" t="s">
        <v>104</v>
      </c>
      <c r="C24" s="73"/>
      <c r="D24" s="114">
        <v>2.8000000000000001E-2</v>
      </c>
      <c r="E24" s="75">
        <v>7</v>
      </c>
      <c r="F24" s="76" t="s">
        <v>29</v>
      </c>
      <c r="G24" s="37"/>
      <c r="H24" s="38"/>
      <c r="I24" s="37"/>
      <c r="K24" s="115">
        <f>D24*G24</f>
        <v>0</v>
      </c>
      <c r="L24" s="116">
        <f t="shared" ref="L24" si="1">ROUND(MIN((G24*E24),(0.5*(H24*G24))),2)</f>
        <v>0</v>
      </c>
      <c r="M24" s="117"/>
      <c r="N24" s="145"/>
    </row>
    <row r="25" spans="2:14" s="47" customFormat="1" x14ac:dyDescent="0.3">
      <c r="B25" s="81" t="s">
        <v>38</v>
      </c>
      <c r="C25" s="73"/>
      <c r="D25" s="114">
        <v>1.2109999999999999E-2</v>
      </c>
      <c r="E25" s="75">
        <v>3</v>
      </c>
      <c r="F25" s="76" t="s">
        <v>29</v>
      </c>
      <c r="G25" s="37"/>
      <c r="H25" s="38"/>
      <c r="I25" s="37"/>
      <c r="K25" s="115">
        <f t="shared" ref="K25:K29" si="2">D25*G25</f>
        <v>0</v>
      </c>
      <c r="L25" s="116">
        <f t="shared" si="0"/>
        <v>0</v>
      </c>
      <c r="M25" s="117"/>
      <c r="N25" s="145"/>
    </row>
    <row r="26" spans="2:14" s="47" customFormat="1" x14ac:dyDescent="0.3">
      <c r="B26" s="81" t="s">
        <v>27</v>
      </c>
      <c r="C26" s="73"/>
      <c r="D26" s="114">
        <v>8.5000000000000006E-3</v>
      </c>
      <c r="E26" s="75">
        <v>2</v>
      </c>
      <c r="F26" s="76" t="s">
        <v>29</v>
      </c>
      <c r="G26" s="37"/>
      <c r="H26" s="38"/>
      <c r="I26" s="37"/>
      <c r="K26" s="115">
        <f t="shared" si="2"/>
        <v>0</v>
      </c>
      <c r="L26" s="116">
        <f t="shared" si="0"/>
        <v>0</v>
      </c>
      <c r="M26" s="117"/>
      <c r="N26" s="145"/>
    </row>
    <row r="27" spans="2:14" x14ac:dyDescent="0.3">
      <c r="B27" s="81" t="s">
        <v>89</v>
      </c>
      <c r="C27" s="73"/>
      <c r="D27" s="114">
        <v>1.55E-2</v>
      </c>
      <c r="E27" s="75">
        <v>4</v>
      </c>
      <c r="F27" s="76" t="s">
        <v>29</v>
      </c>
      <c r="G27" s="37"/>
      <c r="H27" s="38"/>
      <c r="I27" s="37"/>
      <c r="J27" s="47"/>
      <c r="K27" s="115">
        <f t="shared" si="2"/>
        <v>0</v>
      </c>
      <c r="L27" s="116">
        <f t="shared" si="0"/>
        <v>0</v>
      </c>
      <c r="M27" s="117"/>
      <c r="N27" s="145"/>
    </row>
    <row r="28" spans="2:14" x14ac:dyDescent="0.3">
      <c r="B28" s="81" t="s">
        <v>98</v>
      </c>
      <c r="C28" s="73"/>
      <c r="D28" s="114">
        <v>1.2109999999999999E-2</v>
      </c>
      <c r="E28" s="75">
        <v>1</v>
      </c>
      <c r="F28" s="76" t="s">
        <v>29</v>
      </c>
      <c r="G28" s="37"/>
      <c r="H28" s="38"/>
      <c r="I28" s="37"/>
      <c r="J28" s="47"/>
      <c r="K28" s="115">
        <f t="shared" ref="K28" si="3">D28*G28</f>
        <v>0</v>
      </c>
      <c r="L28" s="116">
        <f t="shared" ref="L28" si="4">ROUND(MIN((G28*E28),(0.5*(H28*G28))),2)</f>
        <v>0</v>
      </c>
      <c r="M28" s="117"/>
      <c r="N28" s="145"/>
    </row>
    <row r="29" spans="2:14" x14ac:dyDescent="0.3">
      <c r="B29" s="81" t="s">
        <v>88</v>
      </c>
      <c r="C29" s="73"/>
      <c r="D29" s="114">
        <v>3.1E-2</v>
      </c>
      <c r="E29" s="75">
        <v>8</v>
      </c>
      <c r="F29" s="76" t="s">
        <v>29</v>
      </c>
      <c r="G29" s="37"/>
      <c r="H29" s="38"/>
      <c r="I29" s="37"/>
      <c r="J29" s="47"/>
      <c r="K29" s="115">
        <f t="shared" si="2"/>
        <v>0</v>
      </c>
      <c r="L29" s="116">
        <f t="shared" si="0"/>
        <v>0</v>
      </c>
      <c r="M29" s="117"/>
      <c r="N29" s="145"/>
    </row>
    <row r="30" spans="2:14" x14ac:dyDescent="0.3">
      <c r="B30" s="81" t="s">
        <v>100</v>
      </c>
      <c r="C30" s="73"/>
      <c r="D30" s="114">
        <v>0.1</v>
      </c>
      <c r="E30" s="75">
        <v>25</v>
      </c>
      <c r="F30" s="76" t="s">
        <v>29</v>
      </c>
      <c r="G30" s="37"/>
      <c r="H30" s="38"/>
      <c r="I30" s="37"/>
      <c r="J30" s="47"/>
      <c r="K30" s="115">
        <f t="shared" ref="K30:K33" si="5">D30*G30</f>
        <v>0</v>
      </c>
      <c r="L30" s="116">
        <f t="shared" ref="L30:L33" si="6">ROUND(MIN((G30*E30),(0.5*(H30*G30))),2)</f>
        <v>0</v>
      </c>
      <c r="M30" s="117"/>
      <c r="N30" s="145"/>
    </row>
    <row r="31" spans="2:14" x14ac:dyDescent="0.3">
      <c r="B31" s="81" t="s">
        <v>101</v>
      </c>
      <c r="C31" s="73"/>
      <c r="D31" s="114">
        <v>0.13400000000000001</v>
      </c>
      <c r="E31" s="75">
        <v>34</v>
      </c>
      <c r="F31" s="76" t="s">
        <v>29</v>
      </c>
      <c r="G31" s="37"/>
      <c r="H31" s="38"/>
      <c r="I31" s="37"/>
      <c r="J31" s="47"/>
      <c r="K31" s="115">
        <f t="shared" si="5"/>
        <v>0</v>
      </c>
      <c r="L31" s="116">
        <f t="shared" si="6"/>
        <v>0</v>
      </c>
      <c r="M31" s="117"/>
      <c r="N31" s="145"/>
    </row>
    <row r="32" spans="2:14" x14ac:dyDescent="0.3">
      <c r="B32" s="81" t="s">
        <v>102</v>
      </c>
      <c r="C32" s="73"/>
      <c r="D32" s="114">
        <v>0.219</v>
      </c>
      <c r="E32" s="75">
        <v>55</v>
      </c>
      <c r="F32" s="76" t="s">
        <v>29</v>
      </c>
      <c r="G32" s="37"/>
      <c r="H32" s="38"/>
      <c r="I32" s="37"/>
      <c r="J32" s="47"/>
      <c r="K32" s="115">
        <f t="shared" si="5"/>
        <v>0</v>
      </c>
      <c r="L32" s="116">
        <f t="shared" si="6"/>
        <v>0</v>
      </c>
      <c r="M32" s="117"/>
      <c r="N32" s="145"/>
    </row>
    <row r="33" spans="2:14" x14ac:dyDescent="0.3">
      <c r="B33" s="81" t="s">
        <v>103</v>
      </c>
      <c r="C33" s="73"/>
      <c r="D33" s="114">
        <v>0.28299999999999997</v>
      </c>
      <c r="E33" s="75">
        <v>71</v>
      </c>
      <c r="F33" s="76" t="s">
        <v>29</v>
      </c>
      <c r="G33" s="37"/>
      <c r="H33" s="38"/>
      <c r="I33" s="37"/>
      <c r="J33" s="47"/>
      <c r="K33" s="115">
        <f t="shared" si="5"/>
        <v>0</v>
      </c>
      <c r="L33" s="116">
        <f t="shared" si="6"/>
        <v>0</v>
      </c>
      <c r="M33" s="117"/>
      <c r="N33" s="145"/>
    </row>
    <row r="34" spans="2:14" ht="4.95" customHeight="1" x14ac:dyDescent="0.3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2:14" x14ac:dyDescent="0.3">
      <c r="B35" s="64" t="s">
        <v>81</v>
      </c>
      <c r="C35" s="65"/>
      <c r="D35" s="65"/>
      <c r="E35" s="65"/>
      <c r="F35" s="65"/>
      <c r="G35" s="66"/>
      <c r="H35" s="66"/>
      <c r="I35" s="66"/>
      <c r="J35" s="66"/>
      <c r="K35" s="66"/>
      <c r="L35" s="66"/>
      <c r="M35" s="66"/>
      <c r="N35" s="113"/>
    </row>
    <row r="36" spans="2:14" ht="57.6" x14ac:dyDescent="0.3">
      <c r="B36" s="68" t="s">
        <v>24</v>
      </c>
      <c r="C36" s="68"/>
      <c r="D36" s="69" t="s">
        <v>32</v>
      </c>
      <c r="E36" s="69" t="s">
        <v>31</v>
      </c>
      <c r="F36" s="70"/>
      <c r="G36" s="69" t="s">
        <v>30</v>
      </c>
      <c r="H36" s="69" t="s">
        <v>106</v>
      </c>
      <c r="I36" s="71" t="s">
        <v>55</v>
      </c>
      <c r="J36" s="71"/>
      <c r="K36" s="69" t="s">
        <v>17</v>
      </c>
      <c r="L36" s="69" t="s">
        <v>0</v>
      </c>
      <c r="M36" s="71"/>
      <c r="N36" s="69" t="s">
        <v>25</v>
      </c>
    </row>
    <row r="37" spans="2:14" x14ac:dyDescent="0.3">
      <c r="B37" s="72" t="s">
        <v>85</v>
      </c>
      <c r="C37" s="73"/>
      <c r="D37" s="114">
        <v>1.9299999999999998E-2</v>
      </c>
      <c r="E37" s="75">
        <v>10</v>
      </c>
      <c r="F37" s="76" t="s">
        <v>29</v>
      </c>
      <c r="G37" s="37"/>
      <c r="H37" s="38"/>
      <c r="I37" s="37"/>
      <c r="J37" s="47"/>
      <c r="K37" s="115">
        <f t="shared" ref="K37:K40" si="7">D37*G37</f>
        <v>0</v>
      </c>
      <c r="L37" s="116">
        <f t="shared" ref="L37:L40" si="8">ROUND(MIN((G37*E37),(0.5*(H37*G37))),2)</f>
        <v>0</v>
      </c>
      <c r="M37" s="117"/>
      <c r="N37" s="145"/>
    </row>
    <row r="38" spans="2:14" x14ac:dyDescent="0.3">
      <c r="B38" s="81" t="s">
        <v>82</v>
      </c>
      <c r="C38" s="73"/>
      <c r="D38" s="114">
        <v>1.4999999999999999E-2</v>
      </c>
      <c r="E38" s="75">
        <v>10</v>
      </c>
      <c r="F38" s="76" t="s">
        <v>29</v>
      </c>
      <c r="G38" s="37"/>
      <c r="H38" s="38"/>
      <c r="I38" s="37"/>
      <c r="J38" s="47"/>
      <c r="K38" s="115">
        <f t="shared" si="7"/>
        <v>0</v>
      </c>
      <c r="L38" s="116">
        <f t="shared" si="8"/>
        <v>0</v>
      </c>
      <c r="M38" s="117"/>
      <c r="N38" s="145"/>
    </row>
    <row r="39" spans="2:14" x14ac:dyDescent="0.3">
      <c r="B39" s="81" t="s">
        <v>83</v>
      </c>
      <c r="C39" s="73"/>
      <c r="D39" s="114">
        <v>2.2090000000000002E-2</v>
      </c>
      <c r="E39" s="75">
        <v>10</v>
      </c>
      <c r="F39" s="76" t="s">
        <v>29</v>
      </c>
      <c r="G39" s="37"/>
      <c r="H39" s="38"/>
      <c r="I39" s="37"/>
      <c r="J39" s="47"/>
      <c r="K39" s="115">
        <f t="shared" si="7"/>
        <v>0</v>
      </c>
      <c r="L39" s="116">
        <f t="shared" si="8"/>
        <v>0</v>
      </c>
      <c r="M39" s="117"/>
      <c r="N39" s="145"/>
    </row>
    <row r="40" spans="2:14" x14ac:dyDescent="0.3">
      <c r="B40" s="81" t="s">
        <v>84</v>
      </c>
      <c r="C40" s="73"/>
      <c r="D40" s="114">
        <v>6.8400000000000002E-2</v>
      </c>
      <c r="E40" s="75">
        <v>17</v>
      </c>
      <c r="F40" s="76" t="s">
        <v>29</v>
      </c>
      <c r="G40" s="37"/>
      <c r="H40" s="38"/>
      <c r="I40" s="37"/>
      <c r="J40" s="47"/>
      <c r="K40" s="115">
        <f t="shared" si="7"/>
        <v>0</v>
      </c>
      <c r="L40" s="116">
        <f t="shared" si="8"/>
        <v>0</v>
      </c>
      <c r="M40" s="117"/>
      <c r="N40" s="145"/>
    </row>
    <row r="41" spans="2:14" x14ac:dyDescent="0.3">
      <c r="B41" s="81" t="s">
        <v>99</v>
      </c>
      <c r="C41" s="73"/>
      <c r="D41" s="114">
        <v>6.0999999999999999E-2</v>
      </c>
      <c r="E41" s="75">
        <v>21</v>
      </c>
      <c r="F41" s="76" t="s">
        <v>29</v>
      </c>
      <c r="G41" s="37"/>
      <c r="H41" s="38"/>
      <c r="I41" s="37"/>
      <c r="J41" s="47"/>
      <c r="K41" s="115">
        <f t="shared" ref="K41" si="9">D41*G41</f>
        <v>0</v>
      </c>
      <c r="L41" s="116">
        <f t="shared" ref="L41" si="10">ROUND(MIN((G41*E41),(0.5*(H41*G41))),2)</f>
        <v>0</v>
      </c>
      <c r="M41" s="117"/>
      <c r="N41" s="145"/>
    </row>
    <row r="42" spans="2:14" x14ac:dyDescent="0.3">
      <c r="B42" s="72" t="s">
        <v>87</v>
      </c>
      <c r="C42" s="73"/>
      <c r="D42" s="114">
        <v>5.534E-2</v>
      </c>
      <c r="E42" s="75">
        <v>14</v>
      </c>
      <c r="F42" s="76" t="s">
        <v>29</v>
      </c>
      <c r="G42" s="37"/>
      <c r="H42" s="38"/>
      <c r="I42" s="37"/>
      <c r="J42" s="47"/>
      <c r="K42" s="115">
        <f t="shared" ref="K42:K43" si="11">D42*G42</f>
        <v>0</v>
      </c>
      <c r="L42" s="116">
        <f t="shared" ref="L42:L49" si="12">ROUND(MIN((G42*E42),(0.5*(H42*G42))),2)</f>
        <v>0</v>
      </c>
      <c r="M42" s="117"/>
      <c r="N42" s="145"/>
    </row>
    <row r="43" spans="2:14" x14ac:dyDescent="0.3">
      <c r="B43" s="72" t="s">
        <v>86</v>
      </c>
      <c r="C43" s="73"/>
      <c r="D43" s="114">
        <v>0.20357</v>
      </c>
      <c r="E43" s="75">
        <v>51</v>
      </c>
      <c r="F43" s="76" t="s">
        <v>29</v>
      </c>
      <c r="G43" s="37"/>
      <c r="H43" s="38"/>
      <c r="I43" s="37"/>
      <c r="J43" s="47"/>
      <c r="K43" s="115">
        <f t="shared" si="11"/>
        <v>0</v>
      </c>
      <c r="L43" s="116">
        <f t="shared" si="12"/>
        <v>0</v>
      </c>
      <c r="M43" s="117"/>
      <c r="N43" s="145"/>
    </row>
    <row r="44" spans="2:14" x14ac:dyDescent="0.3">
      <c r="B44" s="72" t="s">
        <v>90</v>
      </c>
      <c r="C44" s="73"/>
      <c r="D44" s="114">
        <v>0.1799</v>
      </c>
      <c r="E44" s="75">
        <v>45</v>
      </c>
      <c r="F44" s="76" t="s">
        <v>29</v>
      </c>
      <c r="G44" s="37"/>
      <c r="H44" s="38"/>
      <c r="I44" s="37"/>
      <c r="J44" s="47"/>
      <c r="K44" s="115">
        <f>D44*G44</f>
        <v>0</v>
      </c>
      <c r="L44" s="116">
        <f t="shared" si="12"/>
        <v>0</v>
      </c>
      <c r="M44" s="117"/>
      <c r="N44" s="145"/>
    </row>
    <row r="45" spans="2:14" x14ac:dyDescent="0.3">
      <c r="B45" s="72" t="s">
        <v>91</v>
      </c>
      <c r="C45" s="82"/>
      <c r="D45" s="118">
        <v>0.245</v>
      </c>
      <c r="E45" s="83">
        <v>70</v>
      </c>
      <c r="F45" s="84" t="s">
        <v>29</v>
      </c>
      <c r="G45" s="37"/>
      <c r="H45" s="38"/>
      <c r="I45" s="37"/>
      <c r="J45" s="47"/>
      <c r="K45" s="115">
        <f>D45*G45</f>
        <v>0</v>
      </c>
      <c r="L45" s="116">
        <f t="shared" si="12"/>
        <v>0</v>
      </c>
      <c r="M45" s="117"/>
      <c r="N45" s="145"/>
    </row>
    <row r="46" spans="2:14" x14ac:dyDescent="0.3">
      <c r="B46" s="72" t="s">
        <v>92</v>
      </c>
      <c r="C46" s="73"/>
      <c r="D46" s="114">
        <v>7.8299999999999995E-2</v>
      </c>
      <c r="E46" s="75">
        <v>20</v>
      </c>
      <c r="F46" s="119" t="s">
        <v>29</v>
      </c>
      <c r="G46" s="39"/>
      <c r="H46" s="38"/>
      <c r="I46" s="37"/>
      <c r="J46" s="47"/>
      <c r="K46" s="115">
        <f t="shared" ref="K46:K49" si="13">D46*G46</f>
        <v>0</v>
      </c>
      <c r="L46" s="116">
        <f t="shared" si="12"/>
        <v>0</v>
      </c>
      <c r="M46" s="117"/>
      <c r="N46" s="145"/>
    </row>
    <row r="47" spans="2:14" x14ac:dyDescent="0.3">
      <c r="B47" s="72" t="s">
        <v>93</v>
      </c>
      <c r="C47" s="87"/>
      <c r="D47" s="114">
        <v>0.24100000000000002</v>
      </c>
      <c r="E47" s="75">
        <v>60</v>
      </c>
      <c r="F47" s="120" t="s">
        <v>29</v>
      </c>
      <c r="G47" s="39"/>
      <c r="H47" s="38"/>
      <c r="I47" s="37"/>
      <c r="J47" s="47"/>
      <c r="K47" s="115">
        <f t="shared" ref="K47" si="14">D47*G47</f>
        <v>0</v>
      </c>
      <c r="L47" s="116">
        <f t="shared" si="12"/>
        <v>0</v>
      </c>
      <c r="M47" s="117"/>
      <c r="N47" s="145"/>
    </row>
    <row r="48" spans="2:14" x14ac:dyDescent="0.3">
      <c r="B48" s="72" t="s">
        <v>94</v>
      </c>
      <c r="C48" s="87"/>
      <c r="D48" s="121">
        <v>0.08</v>
      </c>
      <c r="E48" s="122">
        <v>20</v>
      </c>
      <c r="F48" s="123" t="s">
        <v>29</v>
      </c>
      <c r="G48" s="37"/>
      <c r="H48" s="38"/>
      <c r="I48" s="37"/>
      <c r="J48" s="47"/>
      <c r="K48" s="115">
        <f t="shared" si="13"/>
        <v>0</v>
      </c>
      <c r="L48" s="116">
        <f t="shared" si="12"/>
        <v>0</v>
      </c>
      <c r="M48" s="117"/>
      <c r="N48" s="145"/>
    </row>
    <row r="49" spans="2:14" x14ac:dyDescent="0.3">
      <c r="B49" s="72" t="s">
        <v>36</v>
      </c>
      <c r="C49" s="73"/>
      <c r="D49" s="114">
        <v>0.22559999999999999</v>
      </c>
      <c r="E49" s="75">
        <v>56</v>
      </c>
      <c r="F49" s="76" t="s">
        <v>29</v>
      </c>
      <c r="G49" s="37"/>
      <c r="H49" s="38"/>
      <c r="I49" s="37"/>
      <c r="J49" s="47"/>
      <c r="K49" s="115">
        <f t="shared" si="13"/>
        <v>0</v>
      </c>
      <c r="L49" s="116">
        <f t="shared" si="12"/>
        <v>0</v>
      </c>
      <c r="M49" s="117"/>
      <c r="N49" s="145"/>
    </row>
    <row r="50" spans="2:14" ht="4.95" customHeight="1" x14ac:dyDescent="0.3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2:14" x14ac:dyDescent="0.3">
      <c r="B51" s="64" t="s">
        <v>79</v>
      </c>
      <c r="C51" s="65"/>
      <c r="D51" s="65"/>
      <c r="E51" s="65"/>
      <c r="F51" s="65"/>
      <c r="G51" s="66"/>
      <c r="H51" s="66"/>
      <c r="I51" s="66"/>
      <c r="J51" s="66"/>
      <c r="K51" s="66"/>
      <c r="L51" s="66"/>
      <c r="M51" s="66"/>
      <c r="N51" s="113"/>
    </row>
    <row r="52" spans="2:14" ht="57.6" x14ac:dyDescent="0.3">
      <c r="B52" s="68" t="s">
        <v>24</v>
      </c>
      <c r="C52" s="68"/>
      <c r="D52" s="69" t="s">
        <v>32</v>
      </c>
      <c r="E52" s="69" t="s">
        <v>31</v>
      </c>
      <c r="F52" s="70"/>
      <c r="G52" s="69" t="s">
        <v>30</v>
      </c>
      <c r="H52" s="69" t="s">
        <v>106</v>
      </c>
      <c r="I52" s="71" t="s">
        <v>55</v>
      </c>
      <c r="J52" s="71"/>
      <c r="K52" s="69" t="s">
        <v>17</v>
      </c>
      <c r="L52" s="69" t="s">
        <v>0</v>
      </c>
      <c r="M52" s="71"/>
      <c r="N52" s="69" t="s">
        <v>25</v>
      </c>
    </row>
    <row r="53" spans="2:14" x14ac:dyDescent="0.3">
      <c r="B53" s="72" t="s">
        <v>95</v>
      </c>
      <c r="C53" s="73"/>
      <c r="D53" s="114">
        <v>0.46</v>
      </c>
      <c r="E53" s="75">
        <v>125</v>
      </c>
      <c r="F53" s="76" t="s">
        <v>29</v>
      </c>
      <c r="G53" s="37"/>
      <c r="H53" s="38"/>
      <c r="I53" s="37"/>
      <c r="J53" s="47"/>
      <c r="K53" s="115">
        <f>D53*G53</f>
        <v>0</v>
      </c>
      <c r="L53" s="116">
        <f>ROUND(MIN((G53*E53),(0.5*(H53*G53))),2)</f>
        <v>0</v>
      </c>
      <c r="M53" s="117"/>
      <c r="N53" s="145"/>
    </row>
    <row r="54" spans="2:14" ht="4.95" customHeight="1" x14ac:dyDescent="0.3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2:14" x14ac:dyDescent="0.3">
      <c r="B55" s="64" t="s">
        <v>28</v>
      </c>
      <c r="C55" s="65"/>
      <c r="D55" s="65"/>
      <c r="E55" s="65"/>
      <c r="F55" s="65"/>
      <c r="G55" s="66"/>
      <c r="H55" s="66"/>
      <c r="I55" s="66"/>
      <c r="J55" s="66"/>
      <c r="K55" s="66"/>
      <c r="L55" s="66"/>
      <c r="M55" s="66"/>
      <c r="N55" s="113"/>
    </row>
    <row r="56" spans="2:14" ht="57.6" x14ac:dyDescent="0.3">
      <c r="B56" s="68" t="s">
        <v>24</v>
      </c>
      <c r="C56" s="68"/>
      <c r="D56" s="69" t="s">
        <v>32</v>
      </c>
      <c r="E56" s="69" t="s">
        <v>31</v>
      </c>
      <c r="F56" s="70"/>
      <c r="G56" s="69" t="s">
        <v>30</v>
      </c>
      <c r="H56" s="69" t="s">
        <v>106</v>
      </c>
      <c r="I56" s="71" t="s">
        <v>55</v>
      </c>
      <c r="J56" s="71"/>
      <c r="K56" s="69" t="s">
        <v>17</v>
      </c>
      <c r="L56" s="69" t="s">
        <v>0</v>
      </c>
      <c r="M56" s="71"/>
      <c r="N56" s="69" t="s">
        <v>25</v>
      </c>
    </row>
    <row r="57" spans="2:14" x14ac:dyDescent="0.3">
      <c r="B57" s="88" t="s">
        <v>26</v>
      </c>
      <c r="C57" s="73"/>
      <c r="D57" s="114">
        <v>2.7E-2</v>
      </c>
      <c r="E57" s="75">
        <v>7</v>
      </c>
      <c r="F57" s="76" t="s">
        <v>29</v>
      </c>
      <c r="G57" s="37"/>
      <c r="H57" s="38"/>
      <c r="I57" s="37"/>
      <c r="J57" s="47"/>
      <c r="K57" s="115">
        <f t="shared" ref="K57:K58" si="15">D57*G57</f>
        <v>0</v>
      </c>
      <c r="L57" s="116">
        <f>ROUND(MIN((G57*E57),(0.5*(H57*G57))),2)</f>
        <v>0</v>
      </c>
      <c r="M57" s="117"/>
      <c r="N57" s="145"/>
    </row>
    <row r="58" spans="2:14" x14ac:dyDescent="0.3">
      <c r="B58" s="88" t="s">
        <v>57</v>
      </c>
      <c r="C58" s="73"/>
      <c r="D58" s="114">
        <v>0.06</v>
      </c>
      <c r="E58" s="75">
        <v>15</v>
      </c>
      <c r="F58" s="76" t="s">
        <v>29</v>
      </c>
      <c r="G58" s="37"/>
      <c r="H58" s="38"/>
      <c r="I58" s="37"/>
      <c r="J58" s="47"/>
      <c r="K58" s="115">
        <f t="shared" si="15"/>
        <v>0</v>
      </c>
      <c r="L58" s="116">
        <f>ROUND(MIN((G58*E58),(0.5*(H58*G58))),2)</f>
        <v>0</v>
      </c>
      <c r="M58" s="117"/>
      <c r="N58" s="145"/>
    </row>
    <row r="59" spans="2:14" ht="2.5499999999999998" customHeight="1" x14ac:dyDescent="0.3">
      <c r="M59" s="47"/>
    </row>
    <row r="60" spans="2:14" ht="14.4" customHeight="1" x14ac:dyDescent="0.3">
      <c r="M60" s="47"/>
    </row>
    <row r="61" spans="2:14" ht="14.4" customHeight="1" x14ac:dyDescent="0.3">
      <c r="H61" s="124" t="s">
        <v>96</v>
      </c>
      <c r="I61" s="125"/>
      <c r="J61" s="125"/>
      <c r="K61" s="126"/>
      <c r="M61" s="47"/>
    </row>
    <row r="62" spans="2:14" x14ac:dyDescent="0.3">
      <c r="B62" s="127"/>
      <c r="H62" s="128" t="s">
        <v>34</v>
      </c>
      <c r="I62" s="129"/>
      <c r="J62" s="130"/>
      <c r="K62" s="131">
        <f>SUM(K23:K33,K37:K49,K57:K58,K53)</f>
        <v>0</v>
      </c>
      <c r="M62" s="47"/>
    </row>
    <row r="63" spans="2:14" x14ac:dyDescent="0.3">
      <c r="B63" s="127"/>
      <c r="H63" s="132" t="s">
        <v>35</v>
      </c>
      <c r="I63" s="133"/>
      <c r="J63" s="134"/>
      <c r="K63" s="135">
        <f>MIN(SUM(L23:L33,L37:L49,L53,L57:L58),20000)</f>
        <v>0</v>
      </c>
      <c r="M63" s="47"/>
    </row>
    <row r="64" spans="2:14" ht="14.4" customHeight="1" x14ac:dyDescent="0.3">
      <c r="M64" s="47"/>
    </row>
    <row r="65" spans="2:14" x14ac:dyDescent="0.3">
      <c r="B65" s="64" t="s">
        <v>64</v>
      </c>
      <c r="C65" s="65"/>
      <c r="D65" s="65"/>
      <c r="E65" s="65"/>
      <c r="F65" s="65"/>
      <c r="G65" s="66"/>
      <c r="H65" s="66"/>
      <c r="I65" s="66"/>
      <c r="J65" s="66"/>
      <c r="K65" s="66"/>
      <c r="L65" s="66"/>
      <c r="M65" s="66"/>
      <c r="N65" s="113"/>
    </row>
    <row r="66" spans="2:14" ht="57.6" x14ac:dyDescent="0.3">
      <c r="B66" s="68" t="s">
        <v>24</v>
      </c>
      <c r="C66" s="68"/>
      <c r="D66" s="69" t="s">
        <v>32</v>
      </c>
      <c r="E66" s="69" t="s">
        <v>31</v>
      </c>
      <c r="F66" s="70"/>
      <c r="G66" s="69" t="s">
        <v>30</v>
      </c>
      <c r="H66" s="69" t="s">
        <v>106</v>
      </c>
      <c r="I66" s="71" t="s">
        <v>55</v>
      </c>
      <c r="J66" s="71"/>
      <c r="K66" s="69" t="s">
        <v>17</v>
      </c>
      <c r="L66" s="69" t="s">
        <v>0</v>
      </c>
      <c r="M66" s="71"/>
      <c r="N66" s="69" t="s">
        <v>25</v>
      </c>
    </row>
    <row r="67" spans="2:14" x14ac:dyDescent="0.3">
      <c r="B67" s="81" t="s">
        <v>68</v>
      </c>
      <c r="C67" s="73"/>
      <c r="D67" s="114">
        <v>0.24</v>
      </c>
      <c r="E67" s="75">
        <v>60</v>
      </c>
      <c r="F67" s="76" t="s">
        <v>29</v>
      </c>
      <c r="G67" s="37"/>
      <c r="H67" s="38"/>
      <c r="I67" s="37"/>
      <c r="J67" s="47"/>
      <c r="K67" s="115">
        <f>D67*G67</f>
        <v>0</v>
      </c>
      <c r="L67" s="116">
        <f>ROUND(MIN((G67*E67),(0.5*(H67*G67))),2)</f>
        <v>0</v>
      </c>
      <c r="M67" s="117"/>
      <c r="N67" s="145"/>
    </row>
    <row r="68" spans="2:14" x14ac:dyDescent="0.3">
      <c r="B68" s="81" t="s">
        <v>67</v>
      </c>
      <c r="C68" s="73"/>
      <c r="D68" s="114">
        <v>0.04</v>
      </c>
      <c r="E68" s="75">
        <v>10</v>
      </c>
      <c r="F68" s="76" t="s">
        <v>29</v>
      </c>
      <c r="G68" s="37"/>
      <c r="H68" s="38"/>
      <c r="I68" s="37"/>
      <c r="J68" s="47"/>
      <c r="K68" s="115">
        <f>D68*G68</f>
        <v>0</v>
      </c>
      <c r="L68" s="116">
        <f>ROUND(MIN((G68*E68),(0.5*(H68*G68))),2)</f>
        <v>0</v>
      </c>
      <c r="M68" s="117"/>
      <c r="N68" s="145"/>
    </row>
    <row r="69" spans="2:14" ht="4.95" customHeight="1" x14ac:dyDescent="0.3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2:14" ht="14.4" customHeight="1" x14ac:dyDescent="0.3">
      <c r="M70" s="47"/>
    </row>
    <row r="71" spans="2:14" ht="14.4" customHeight="1" x14ac:dyDescent="0.3">
      <c r="H71" s="124" t="s">
        <v>69</v>
      </c>
      <c r="I71" s="125"/>
      <c r="J71" s="125"/>
      <c r="K71" s="126"/>
      <c r="M71" s="47"/>
    </row>
    <row r="72" spans="2:14" x14ac:dyDescent="0.3">
      <c r="B72" s="127"/>
      <c r="H72" s="128" t="s">
        <v>34</v>
      </c>
      <c r="I72" s="129"/>
      <c r="J72" s="130"/>
      <c r="K72" s="131">
        <f>SUM(K67:K68)</f>
        <v>0</v>
      </c>
      <c r="M72" s="47"/>
    </row>
    <row r="73" spans="2:14" x14ac:dyDescent="0.3">
      <c r="B73" s="127"/>
      <c r="H73" s="132" t="s">
        <v>35</v>
      </c>
      <c r="I73" s="133"/>
      <c r="J73" s="134"/>
      <c r="K73" s="135">
        <f>MIN(SUM(L67:L68),3000)</f>
        <v>0</v>
      </c>
      <c r="M73" s="47"/>
    </row>
    <row r="74" spans="2:14" ht="14.4" customHeight="1" x14ac:dyDescent="0.3">
      <c r="M74" s="47"/>
    </row>
    <row r="75" spans="2:14" x14ac:dyDescent="0.3">
      <c r="B75" s="64" t="s">
        <v>70</v>
      </c>
      <c r="C75" s="65"/>
      <c r="D75" s="65"/>
      <c r="E75" s="65"/>
      <c r="F75" s="65"/>
      <c r="G75" s="66"/>
      <c r="H75" s="66"/>
      <c r="I75" s="66"/>
      <c r="J75" s="66"/>
      <c r="K75" s="66"/>
      <c r="L75" s="66"/>
      <c r="M75" s="66"/>
      <c r="N75" s="113"/>
    </row>
    <row r="76" spans="2:14" ht="57.6" x14ac:dyDescent="0.3">
      <c r="B76" s="68" t="s">
        <v>24</v>
      </c>
      <c r="C76" s="68"/>
      <c r="D76" s="69" t="s">
        <v>32</v>
      </c>
      <c r="E76" s="69" t="s">
        <v>31</v>
      </c>
      <c r="F76" s="70"/>
      <c r="G76" s="69" t="s">
        <v>30</v>
      </c>
      <c r="H76" s="69" t="s">
        <v>106</v>
      </c>
      <c r="I76" s="71" t="s">
        <v>55</v>
      </c>
      <c r="J76" s="71"/>
      <c r="K76" s="69" t="s">
        <v>17</v>
      </c>
      <c r="L76" s="69" t="s">
        <v>0</v>
      </c>
      <c r="M76" s="71"/>
      <c r="N76" s="69" t="s">
        <v>25</v>
      </c>
    </row>
    <row r="77" spans="2:14" x14ac:dyDescent="0.3">
      <c r="B77" s="81" t="s">
        <v>71</v>
      </c>
      <c r="C77" s="73"/>
      <c r="D77" s="114">
        <v>1.9</v>
      </c>
      <c r="E77" s="75">
        <v>475</v>
      </c>
      <c r="F77" s="76" t="s">
        <v>29</v>
      </c>
      <c r="G77" s="37"/>
      <c r="H77" s="38"/>
      <c r="I77" s="37"/>
      <c r="J77" s="47"/>
      <c r="K77" s="115">
        <f>D77*G77</f>
        <v>0</v>
      </c>
      <c r="L77" s="116">
        <f>ROUND(MIN((G77*E77),(0.25*(H77*G77))),2)</f>
        <v>0</v>
      </c>
      <c r="M77" s="117"/>
      <c r="N77" s="145"/>
    </row>
    <row r="78" spans="2:14" x14ac:dyDescent="0.3">
      <c r="B78" s="81" t="s">
        <v>72</v>
      </c>
      <c r="C78" s="73"/>
      <c r="D78" s="114">
        <v>0.8</v>
      </c>
      <c r="E78" s="75">
        <v>200</v>
      </c>
      <c r="F78" s="76" t="s">
        <v>29</v>
      </c>
      <c r="G78" s="37"/>
      <c r="H78" s="38"/>
      <c r="I78" s="37"/>
      <c r="J78" s="47"/>
      <c r="K78" s="115">
        <f t="shared" ref="K78:K82" si="16">D78*G78</f>
        <v>0</v>
      </c>
      <c r="L78" s="116">
        <f t="shared" ref="L78:L82" si="17">ROUND(MIN((G78*E78),(0.25*(H78*G78))),2)</f>
        <v>0</v>
      </c>
      <c r="M78" s="117"/>
      <c r="N78" s="145"/>
    </row>
    <row r="79" spans="2:14" x14ac:dyDescent="0.3">
      <c r="B79" s="72" t="s">
        <v>73</v>
      </c>
      <c r="C79" s="73"/>
      <c r="D79" s="114">
        <v>0.52</v>
      </c>
      <c r="E79" s="75">
        <v>130</v>
      </c>
      <c r="F79" s="76" t="s">
        <v>29</v>
      </c>
      <c r="G79" s="37"/>
      <c r="H79" s="38"/>
      <c r="I79" s="37"/>
      <c r="J79" s="47"/>
      <c r="K79" s="115">
        <f t="shared" si="16"/>
        <v>0</v>
      </c>
      <c r="L79" s="116">
        <f t="shared" si="17"/>
        <v>0</v>
      </c>
      <c r="M79" s="117"/>
      <c r="N79" s="145"/>
    </row>
    <row r="80" spans="2:14" x14ac:dyDescent="0.3">
      <c r="B80" s="72" t="s">
        <v>74</v>
      </c>
      <c r="C80" s="73"/>
      <c r="D80" s="114">
        <v>0.32</v>
      </c>
      <c r="E80" s="75">
        <v>80</v>
      </c>
      <c r="F80" s="76" t="s">
        <v>29</v>
      </c>
      <c r="G80" s="37"/>
      <c r="H80" s="38"/>
      <c r="I80" s="37"/>
      <c r="J80" s="47"/>
      <c r="K80" s="115">
        <f t="shared" si="16"/>
        <v>0</v>
      </c>
      <c r="L80" s="116">
        <f t="shared" si="17"/>
        <v>0</v>
      </c>
      <c r="M80" s="117"/>
      <c r="N80" s="145"/>
    </row>
    <row r="81" spans="2:14" x14ac:dyDescent="0.3">
      <c r="B81" s="72" t="s">
        <v>75</v>
      </c>
      <c r="C81" s="73"/>
      <c r="D81" s="114">
        <v>0.22</v>
      </c>
      <c r="E81" s="75">
        <v>55</v>
      </c>
      <c r="F81" s="76" t="s">
        <v>29</v>
      </c>
      <c r="G81" s="37"/>
      <c r="H81" s="38"/>
      <c r="I81" s="37"/>
      <c r="J81" s="47"/>
      <c r="K81" s="115">
        <f t="shared" si="16"/>
        <v>0</v>
      </c>
      <c r="L81" s="116">
        <f t="shared" si="17"/>
        <v>0</v>
      </c>
      <c r="M81" s="117"/>
      <c r="N81" s="145"/>
    </row>
    <row r="82" spans="2:14" x14ac:dyDescent="0.3">
      <c r="B82" s="72" t="s">
        <v>76</v>
      </c>
      <c r="C82" s="73"/>
      <c r="D82" s="114">
        <v>0.17599999999999999</v>
      </c>
      <c r="E82" s="75">
        <v>44</v>
      </c>
      <c r="F82" s="76" t="s">
        <v>29</v>
      </c>
      <c r="G82" s="37"/>
      <c r="H82" s="38"/>
      <c r="I82" s="37"/>
      <c r="J82" s="47"/>
      <c r="K82" s="115">
        <f t="shared" si="16"/>
        <v>0</v>
      </c>
      <c r="L82" s="116">
        <f t="shared" si="17"/>
        <v>0</v>
      </c>
      <c r="M82" s="117"/>
      <c r="N82" s="145"/>
    </row>
    <row r="83" spans="2:14" ht="4.95" customHeight="1" x14ac:dyDescent="0.3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2:14" ht="14.4" customHeight="1" x14ac:dyDescent="0.3">
      <c r="M84" s="47"/>
    </row>
    <row r="85" spans="2:14" ht="14.4" customHeight="1" x14ac:dyDescent="0.3">
      <c r="H85" s="124" t="s">
        <v>77</v>
      </c>
      <c r="I85" s="125"/>
      <c r="J85" s="125"/>
      <c r="K85" s="126"/>
      <c r="M85" s="47"/>
    </row>
    <row r="86" spans="2:14" x14ac:dyDescent="0.3">
      <c r="B86" s="127"/>
      <c r="H86" s="128" t="s">
        <v>34</v>
      </c>
      <c r="I86" s="129"/>
      <c r="J86" s="130"/>
      <c r="K86" s="131">
        <f>SUM(K77:K82)</f>
        <v>0</v>
      </c>
      <c r="M86" s="47"/>
    </row>
    <row r="87" spans="2:14" x14ac:dyDescent="0.3">
      <c r="B87" s="127"/>
      <c r="H87" s="132" t="s">
        <v>35</v>
      </c>
      <c r="I87" s="133"/>
      <c r="J87" s="134"/>
      <c r="K87" s="135">
        <f>MIN(SUM(L77:L82),20000)</f>
        <v>0</v>
      </c>
      <c r="M87" s="47"/>
    </row>
    <row r="88" spans="2:14" x14ac:dyDescent="0.3">
      <c r="B88" s="47"/>
      <c r="C88" s="47"/>
      <c r="D88" s="136"/>
      <c r="E88" s="137"/>
      <c r="F88" s="138"/>
      <c r="G88" s="139"/>
      <c r="H88" s="140"/>
      <c r="I88" s="139"/>
      <c r="J88" s="47"/>
      <c r="K88" s="141"/>
      <c r="L88" s="117"/>
      <c r="M88" s="117"/>
      <c r="N88" s="142"/>
    </row>
    <row r="89" spans="2:14" hidden="1" x14ac:dyDescent="0.3">
      <c r="B89" s="47"/>
      <c r="C89" s="47"/>
      <c r="D89" s="136"/>
      <c r="E89" s="137"/>
      <c r="F89" s="138"/>
      <c r="G89" s="143"/>
      <c r="H89" s="144"/>
      <c r="I89" s="143"/>
      <c r="J89" s="47"/>
      <c r="K89" s="141"/>
      <c r="L89" s="117"/>
      <c r="M89" s="117"/>
      <c r="N89" s="142"/>
    </row>
    <row r="90" spans="2:14" hidden="1" x14ac:dyDescent="0.3">
      <c r="B90" s="47"/>
      <c r="C90" s="47"/>
      <c r="D90" s="136"/>
      <c r="E90" s="137"/>
      <c r="F90" s="138"/>
      <c r="G90" s="143"/>
      <c r="H90" s="144"/>
      <c r="I90" s="143"/>
      <c r="J90" s="47"/>
      <c r="K90" s="141"/>
      <c r="L90" s="117"/>
      <c r="M90" s="117"/>
      <c r="N90" s="142"/>
    </row>
    <row r="91" spans="2:14" hidden="1" x14ac:dyDescent="0.3">
      <c r="B91" s="47"/>
      <c r="C91" s="47"/>
      <c r="D91" s="136"/>
      <c r="E91" s="137"/>
      <c r="F91" s="138"/>
      <c r="G91" s="143"/>
      <c r="H91" s="144"/>
      <c r="I91" s="143"/>
      <c r="J91" s="47"/>
      <c r="K91" s="141"/>
      <c r="L91" s="117"/>
      <c r="M91" s="117"/>
      <c r="N91" s="142"/>
    </row>
    <row r="92" spans="2:14" hidden="1" x14ac:dyDescent="0.3">
      <c r="B92" s="47"/>
      <c r="C92" s="47"/>
      <c r="D92" s="136"/>
      <c r="E92" s="137"/>
      <c r="F92" s="138"/>
      <c r="G92" s="143"/>
      <c r="H92" s="144"/>
      <c r="I92" s="143"/>
      <c r="J92" s="47"/>
      <c r="K92" s="141"/>
      <c r="L92" s="117"/>
      <c r="M92" s="117"/>
      <c r="N92" s="142"/>
    </row>
    <row r="93" spans="2:14" hidden="1" x14ac:dyDescent="0.3">
      <c r="B93" s="47"/>
      <c r="C93" s="47"/>
      <c r="D93" s="136"/>
      <c r="E93" s="137"/>
      <c r="F93" s="138"/>
      <c r="G93" s="143"/>
      <c r="H93" s="144"/>
      <c r="I93" s="143"/>
      <c r="J93" s="47"/>
      <c r="K93" s="141"/>
      <c r="L93" s="117"/>
      <c r="M93" s="117"/>
      <c r="N93" s="142"/>
    </row>
    <row r="94" spans="2:14" hidden="1" x14ac:dyDescent="0.3">
      <c r="B94" s="47"/>
      <c r="C94" s="47"/>
      <c r="D94" s="136"/>
      <c r="E94" s="137"/>
      <c r="F94" s="138"/>
      <c r="G94" s="143"/>
      <c r="H94" s="144"/>
      <c r="I94" s="143"/>
      <c r="J94" s="47"/>
      <c r="K94" s="141"/>
      <c r="L94" s="117"/>
      <c r="M94" s="117"/>
      <c r="N94" s="142"/>
    </row>
    <row r="95" spans="2:14" hidden="1" x14ac:dyDescent="0.3">
      <c r="B95" s="47"/>
      <c r="C95" s="47"/>
      <c r="D95" s="136"/>
      <c r="E95" s="137"/>
      <c r="F95" s="138"/>
      <c r="G95" s="143"/>
      <c r="H95" s="144"/>
      <c r="I95" s="143"/>
      <c r="J95" s="47"/>
      <c r="K95" s="141"/>
      <c r="L95" s="117"/>
      <c r="M95" s="117"/>
      <c r="N95" s="142"/>
    </row>
    <row r="96" spans="2:14" hidden="1" x14ac:dyDescent="0.3">
      <c r="B96" s="47"/>
      <c r="C96" s="47"/>
      <c r="D96" s="136"/>
      <c r="E96" s="137"/>
      <c r="F96" s="138"/>
      <c r="G96" s="143"/>
      <c r="H96" s="144"/>
      <c r="I96" s="143"/>
      <c r="J96" s="47"/>
      <c r="K96" s="141"/>
      <c r="L96" s="117"/>
      <c r="M96" s="117"/>
      <c r="N96" s="142"/>
    </row>
    <row r="97" spans="2:14" hidden="1" x14ac:dyDescent="0.3">
      <c r="B97" s="47"/>
      <c r="C97" s="47"/>
      <c r="D97" s="136"/>
      <c r="E97" s="137"/>
      <c r="F97" s="138"/>
      <c r="G97" s="143"/>
      <c r="H97" s="144"/>
      <c r="I97" s="143"/>
      <c r="J97" s="47"/>
      <c r="K97" s="141"/>
      <c r="L97" s="117"/>
      <c r="M97" s="117"/>
      <c r="N97" s="142"/>
    </row>
    <row r="98" spans="2:14" hidden="1" x14ac:dyDescent="0.3">
      <c r="M98" s="47"/>
    </row>
    <row r="99" spans="2:14" hidden="1" x14ac:dyDescent="0.3">
      <c r="M99" s="47"/>
    </row>
    <row r="100" spans="2:14" hidden="1" x14ac:dyDescent="0.3">
      <c r="M100" s="47"/>
    </row>
    <row r="101" spans="2:14" hidden="1" x14ac:dyDescent="0.3">
      <c r="M101" s="47"/>
    </row>
    <row r="102" spans="2:14" hidden="1" x14ac:dyDescent="0.3">
      <c r="M102" s="47"/>
    </row>
    <row r="103" spans="2:14" hidden="1" x14ac:dyDescent="0.3">
      <c r="M103" s="47"/>
    </row>
    <row r="104" spans="2:14" hidden="1" x14ac:dyDescent="0.3">
      <c r="M104" s="47"/>
    </row>
    <row r="105" spans="2:14" hidden="1" x14ac:dyDescent="0.3">
      <c r="M105" s="47"/>
    </row>
    <row r="106" spans="2:14" hidden="1" x14ac:dyDescent="0.3">
      <c r="M106" s="47"/>
    </row>
    <row r="107" spans="2:14" hidden="1" x14ac:dyDescent="0.3">
      <c r="M107" s="47"/>
    </row>
    <row r="108" spans="2:14" hidden="1" x14ac:dyDescent="0.3">
      <c r="M108" s="47"/>
    </row>
    <row r="109" spans="2:14" hidden="1" x14ac:dyDescent="0.3">
      <c r="M109" s="47"/>
    </row>
    <row r="110" spans="2:14" hidden="1" x14ac:dyDescent="0.3"/>
    <row r="111" spans="2:14" hidden="1" x14ac:dyDescent="0.3"/>
    <row r="112" spans="2:14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</sheetData>
  <sheetProtection algorithmName="SHA-512" hashValue="BLay6C15CTpfniU7pLdHTYFlTSPrra+ibb/N4BcB2LMg8f+wSszSnoEOGcRMoRmLR198oR9GtMkQhGbLDxv3CA==" saltValue="9ETIgELY1IVG5lHX2MmKLg==" spinCount="100000" sheet="1" objects="1" scenarios="1"/>
  <printOptions horizontalCentered="1"/>
  <pageMargins left="0.25" right="0.25" top="0.75" bottom="0.75" header="0.3" footer="0.3"/>
  <pageSetup scale="70" orientation="landscape" r:id="rId1"/>
  <headerFooter>
    <oddFooter>&amp;LPre-Authorized Comm. Lighting&amp;RPage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zoomScale="90" zoomScaleNormal="90" workbookViewId="0"/>
  </sheetViews>
  <sheetFormatPr defaultColWidth="0" defaultRowHeight="14.4" zeroHeight="1" x14ac:dyDescent="0.3"/>
  <cols>
    <col min="1" max="2" width="3.33203125" style="41" customWidth="1"/>
    <col min="3" max="3" width="42" style="41" customWidth="1"/>
    <col min="4" max="4" width="12.77734375" style="41" customWidth="1"/>
    <col min="5" max="5" width="19.5546875" style="41" bestFit="1" customWidth="1"/>
    <col min="6" max="6" width="3.33203125" style="41" customWidth="1"/>
    <col min="7" max="13" width="12.77734375" style="41" customWidth="1"/>
    <col min="14" max="14" width="14" style="41" customWidth="1"/>
    <col min="15" max="16" width="12.77734375" style="41" customWidth="1"/>
    <col min="17" max="17" width="3.33203125" style="41" customWidth="1"/>
    <col min="18" max="18" width="0" style="41" hidden="1" customWidth="1"/>
    <col min="19" max="16384" width="8.88671875" style="41" hidden="1"/>
  </cols>
  <sheetData>
    <row r="1" spans="2:17" x14ac:dyDescent="0.3"/>
    <row r="2" spans="2:17" ht="18" x14ac:dyDescent="0.35">
      <c r="B2" s="42" t="s">
        <v>39</v>
      </c>
      <c r="C2" s="43"/>
      <c r="D2" s="43"/>
      <c r="E2" s="44"/>
      <c r="F2" s="44"/>
      <c r="G2" s="44"/>
      <c r="H2" s="44"/>
      <c r="I2" s="45"/>
      <c r="J2" s="45"/>
      <c r="K2" s="45"/>
      <c r="L2" s="45"/>
      <c r="M2" s="45"/>
      <c r="N2" s="45"/>
      <c r="O2" s="45"/>
      <c r="P2" s="46"/>
      <c r="Q2" s="47"/>
    </row>
    <row r="3" spans="2:17" ht="12" customHeight="1" x14ac:dyDescent="0.3">
      <c r="B3" s="48" t="str">
        <f>+'Application Information'!$B$5</f>
        <v>Version 2019.1</v>
      </c>
      <c r="C3" s="49"/>
      <c r="D3" s="49"/>
      <c r="E3" s="50"/>
      <c r="F3" s="50"/>
      <c r="G3" s="50"/>
      <c r="H3" s="50"/>
      <c r="I3" s="51"/>
      <c r="J3" s="51"/>
      <c r="K3" s="51"/>
      <c r="L3" s="51"/>
      <c r="M3" s="51"/>
      <c r="N3" s="51"/>
      <c r="O3" s="51"/>
      <c r="P3" s="52"/>
      <c r="Q3" s="47"/>
    </row>
    <row r="4" spans="2:17" ht="4.95" customHeight="1" x14ac:dyDescent="0.3">
      <c r="I4" s="47"/>
      <c r="J4" s="47"/>
      <c r="K4" s="47"/>
      <c r="L4" s="47"/>
      <c r="M4" s="47"/>
      <c r="N4" s="47"/>
      <c r="O4" s="47"/>
      <c r="P4" s="47"/>
      <c r="Q4" s="47"/>
    </row>
    <row r="5" spans="2:17" s="56" customFormat="1" x14ac:dyDescent="0.3">
      <c r="B5" s="53" t="s">
        <v>33</v>
      </c>
      <c r="C5" s="54"/>
      <c r="D5" s="54"/>
      <c r="E5" s="54"/>
      <c r="F5" s="54"/>
      <c r="G5" s="54"/>
      <c r="H5" s="54"/>
      <c r="I5" s="55"/>
    </row>
    <row r="6" spans="2:17" ht="4.95" customHeight="1" x14ac:dyDescent="0.3">
      <c r="I6" s="47"/>
      <c r="J6" s="47"/>
      <c r="K6" s="47"/>
      <c r="L6" s="47"/>
      <c r="M6" s="47"/>
      <c r="N6" s="47"/>
      <c r="O6" s="47"/>
      <c r="P6" s="47"/>
      <c r="Q6" s="47"/>
    </row>
    <row r="7" spans="2:17" ht="12" customHeight="1" x14ac:dyDescent="0.3">
      <c r="B7" s="57" t="s">
        <v>111</v>
      </c>
      <c r="C7" s="57"/>
      <c r="D7" s="57"/>
      <c r="I7" s="47"/>
      <c r="J7" s="47"/>
      <c r="K7" s="47"/>
      <c r="L7" s="47"/>
      <c r="M7" s="47"/>
      <c r="N7" s="47"/>
      <c r="O7" s="47"/>
      <c r="P7" s="47"/>
      <c r="Q7" s="47"/>
    </row>
    <row r="8" spans="2:17" ht="12" customHeight="1" x14ac:dyDescent="0.3">
      <c r="B8" s="58" t="s">
        <v>49</v>
      </c>
      <c r="C8" s="57"/>
      <c r="D8" s="57"/>
      <c r="I8" s="47"/>
      <c r="J8" s="47"/>
      <c r="K8" s="47"/>
      <c r="L8" s="47"/>
      <c r="M8" s="47"/>
      <c r="N8" s="47"/>
      <c r="O8" s="47"/>
      <c r="P8" s="47"/>
      <c r="Q8" s="47"/>
    </row>
    <row r="9" spans="2:17" ht="12" customHeight="1" x14ac:dyDescent="0.3">
      <c r="B9" s="57" t="s">
        <v>50</v>
      </c>
      <c r="C9" s="57"/>
      <c r="D9" s="57"/>
      <c r="I9" s="47"/>
      <c r="J9" s="47"/>
      <c r="K9" s="47"/>
      <c r="L9" s="47"/>
      <c r="M9" s="47"/>
      <c r="N9" s="47"/>
      <c r="O9" s="47"/>
      <c r="P9" s="47"/>
      <c r="Q9" s="47"/>
    </row>
    <row r="10" spans="2:17" ht="12" customHeight="1" x14ac:dyDescent="0.3">
      <c r="B10" s="57" t="s">
        <v>51</v>
      </c>
      <c r="C10" s="57"/>
      <c r="D10" s="57"/>
      <c r="I10" s="47"/>
      <c r="J10" s="47"/>
      <c r="K10" s="47"/>
      <c r="L10" s="47"/>
      <c r="M10" s="47"/>
      <c r="N10" s="47"/>
      <c r="O10" s="47"/>
      <c r="P10" s="47"/>
      <c r="Q10" s="47"/>
    </row>
    <row r="11" spans="2:17" ht="12" customHeight="1" x14ac:dyDescent="0.3">
      <c r="B11" s="57" t="s">
        <v>112</v>
      </c>
      <c r="C11" s="57"/>
      <c r="D11" s="57"/>
      <c r="I11" s="47"/>
      <c r="J11" s="47"/>
      <c r="K11" s="47"/>
      <c r="L11" s="47"/>
      <c r="M11" s="47"/>
      <c r="N11" s="47"/>
      <c r="O11" s="47"/>
      <c r="P11" s="47"/>
      <c r="Q11" s="47"/>
    </row>
    <row r="12" spans="2:17" ht="12" customHeight="1" x14ac:dyDescent="0.3">
      <c r="B12" s="57" t="s">
        <v>58</v>
      </c>
      <c r="C12" s="57"/>
      <c r="D12" s="57"/>
      <c r="I12" s="47"/>
      <c r="J12" s="47"/>
      <c r="K12" s="47"/>
      <c r="L12" s="47"/>
      <c r="M12" s="47"/>
      <c r="N12" s="47"/>
      <c r="O12" s="47"/>
      <c r="P12" s="47"/>
      <c r="Q12" s="47"/>
    </row>
    <row r="13" spans="2:17" ht="12" customHeight="1" x14ac:dyDescent="0.3">
      <c r="B13" s="59" t="s">
        <v>59</v>
      </c>
      <c r="C13" s="57"/>
      <c r="D13" s="57"/>
      <c r="I13" s="47"/>
      <c r="J13" s="47"/>
      <c r="K13" s="47"/>
      <c r="L13" s="47"/>
      <c r="M13" s="47"/>
      <c r="N13" s="47"/>
      <c r="O13" s="47"/>
      <c r="P13" s="47"/>
      <c r="Q13" s="47"/>
    </row>
    <row r="14" spans="2:17" ht="12" customHeight="1" x14ac:dyDescent="0.3">
      <c r="B14" s="57" t="s">
        <v>60</v>
      </c>
      <c r="C14" s="57"/>
      <c r="D14" s="57"/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2" customHeight="1" x14ac:dyDescent="0.3">
      <c r="C15" s="57"/>
      <c r="D15" s="57"/>
      <c r="I15" s="47"/>
      <c r="J15" s="47"/>
      <c r="K15" s="47"/>
      <c r="L15" s="47"/>
      <c r="M15" s="47"/>
      <c r="N15" s="47"/>
      <c r="O15" s="47"/>
      <c r="P15" s="47"/>
      <c r="Q15" s="47"/>
    </row>
    <row r="16" spans="2:17" ht="12" customHeight="1" x14ac:dyDescent="0.3">
      <c r="B16" s="60"/>
      <c r="C16" s="61" t="s">
        <v>52</v>
      </c>
      <c r="D16" s="62"/>
      <c r="E16" s="63" t="s">
        <v>61</v>
      </c>
      <c r="I16" s="47"/>
      <c r="J16" s="47"/>
      <c r="K16" s="47"/>
      <c r="L16" s="47"/>
      <c r="M16" s="47"/>
      <c r="N16" s="47"/>
      <c r="O16" s="47"/>
      <c r="P16" s="47"/>
      <c r="Q16" s="47"/>
    </row>
    <row r="17" spans="2:17" ht="12" customHeight="1" x14ac:dyDescent="0.3">
      <c r="I17" s="47"/>
      <c r="J17" s="47"/>
      <c r="K17" s="47"/>
      <c r="L17" s="47"/>
      <c r="M17" s="47"/>
      <c r="N17" s="47"/>
      <c r="O17" s="47"/>
      <c r="P17" s="47"/>
      <c r="Q17" s="47"/>
    </row>
    <row r="18" spans="2:17" x14ac:dyDescent="0.3">
      <c r="B18" s="64" t="s">
        <v>37</v>
      </c>
      <c r="C18" s="65"/>
      <c r="D18" s="65"/>
      <c r="E18" s="65"/>
      <c r="F18" s="65"/>
      <c r="G18" s="66"/>
      <c r="H18" s="66"/>
      <c r="I18" s="65"/>
      <c r="J18" s="65"/>
      <c r="K18" s="65"/>
      <c r="L18" s="65"/>
      <c r="M18" s="65"/>
      <c r="N18" s="65"/>
      <c r="O18" s="65"/>
      <c r="P18" s="67"/>
      <c r="Q18" s="47"/>
    </row>
    <row r="19" spans="2:17" ht="57.6" x14ac:dyDescent="0.3">
      <c r="B19" s="68" t="s">
        <v>24</v>
      </c>
      <c r="C19" s="68"/>
      <c r="D19" s="69" t="s">
        <v>32</v>
      </c>
      <c r="E19" s="69" t="s">
        <v>56</v>
      </c>
      <c r="F19" s="70"/>
      <c r="G19" s="69" t="s">
        <v>30</v>
      </c>
      <c r="H19" s="69" t="s">
        <v>106</v>
      </c>
      <c r="I19" s="71" t="s">
        <v>55</v>
      </c>
      <c r="J19" s="69" t="s">
        <v>54</v>
      </c>
      <c r="K19" s="69" t="s">
        <v>46</v>
      </c>
      <c r="L19" s="69" t="s">
        <v>47</v>
      </c>
      <c r="M19" s="69" t="s">
        <v>32</v>
      </c>
      <c r="N19" s="69" t="s">
        <v>48</v>
      </c>
      <c r="O19" s="69" t="s">
        <v>41</v>
      </c>
      <c r="P19" s="69" t="s">
        <v>40</v>
      </c>
    </row>
    <row r="20" spans="2:17" s="47" customFormat="1" x14ac:dyDescent="0.3">
      <c r="B20" s="72" t="s">
        <v>78</v>
      </c>
      <c r="C20" s="73"/>
      <c r="D20" s="74">
        <f>+'Submission Form'!D23</f>
        <v>4.9500000000000002E-2</v>
      </c>
      <c r="E20" s="75">
        <f>+'Submission Form'!L23</f>
        <v>0</v>
      </c>
      <c r="F20" s="146" t="s">
        <v>29</v>
      </c>
      <c r="G20" s="77">
        <f>+'Submission Form'!G23</f>
        <v>0</v>
      </c>
      <c r="H20" s="78">
        <f>+'Submission Form'!H23</f>
        <v>0</v>
      </c>
      <c r="I20" s="77">
        <f>+'Submission Form'!I23</f>
        <v>0</v>
      </c>
      <c r="J20" s="36"/>
      <c r="K20" s="37"/>
      <c r="L20" s="37"/>
      <c r="M20" s="79">
        <f>IF(G20&gt;0,IF($E$16="Estimated kW Savings",D20,(K20-L20)/1000),0)</f>
        <v>0</v>
      </c>
      <c r="N20" s="80">
        <f>(M20*G20)*J20*I20</f>
        <v>0</v>
      </c>
      <c r="O20" s="74">
        <f>IF(H20&lt;=0,0,IFERROR((H20*G20)/N20,0))</f>
        <v>0</v>
      </c>
      <c r="P20" s="74">
        <f>IF(H20&lt;=0,0,IFERROR(((H20*G20)-E20)/N20,0))</f>
        <v>0</v>
      </c>
    </row>
    <row r="21" spans="2:17" s="47" customFormat="1" x14ac:dyDescent="0.3">
      <c r="B21" s="34" t="s">
        <v>104</v>
      </c>
      <c r="C21" s="73"/>
      <c r="D21" s="74">
        <f>+'Submission Form'!D24</f>
        <v>2.8000000000000001E-2</v>
      </c>
      <c r="E21" s="75">
        <f>+'Submission Form'!L24</f>
        <v>0</v>
      </c>
      <c r="F21" s="146" t="s">
        <v>29</v>
      </c>
      <c r="G21" s="77">
        <f>+'Submission Form'!G24</f>
        <v>0</v>
      </c>
      <c r="H21" s="78">
        <f>+'Submission Form'!H24</f>
        <v>0</v>
      </c>
      <c r="I21" s="77">
        <f>+'Submission Form'!I24</f>
        <v>0</v>
      </c>
      <c r="J21" s="36"/>
      <c r="K21" s="37"/>
      <c r="L21" s="37"/>
      <c r="M21" s="79">
        <f t="shared" ref="M21:M30" si="0">IF(G21&gt;0,IF($E$16="Estimated kW Savings",D21,(K21-L21)/1000),0)</f>
        <v>0</v>
      </c>
      <c r="N21" s="80">
        <f t="shared" ref="N21:N30" si="1">(M21*G21)*J21*I21</f>
        <v>0</v>
      </c>
      <c r="O21" s="74">
        <f t="shared" ref="O21:O30" si="2">IF(H21&lt;=0,0,IFERROR((H21*G21)/N21,0))</f>
        <v>0</v>
      </c>
      <c r="P21" s="74">
        <f t="shared" ref="P21:P30" si="3">IF(H21&lt;=0,0,IFERROR(((H21*G21)-E21)/N21,0))</f>
        <v>0</v>
      </c>
    </row>
    <row r="22" spans="2:17" s="47" customFormat="1" x14ac:dyDescent="0.3">
      <c r="B22" s="81" t="s">
        <v>38</v>
      </c>
      <c r="C22" s="73"/>
      <c r="D22" s="74">
        <f>+'Submission Form'!D25</f>
        <v>1.2109999999999999E-2</v>
      </c>
      <c r="E22" s="75">
        <f>+'Submission Form'!L25</f>
        <v>0</v>
      </c>
      <c r="F22" s="146" t="s">
        <v>29</v>
      </c>
      <c r="G22" s="77">
        <f>+'Submission Form'!G25</f>
        <v>0</v>
      </c>
      <c r="H22" s="78">
        <f>+'Submission Form'!H25</f>
        <v>0</v>
      </c>
      <c r="I22" s="77">
        <f>+'Submission Form'!I25</f>
        <v>0</v>
      </c>
      <c r="J22" s="36"/>
      <c r="K22" s="37"/>
      <c r="L22" s="37"/>
      <c r="M22" s="79">
        <f t="shared" si="0"/>
        <v>0</v>
      </c>
      <c r="N22" s="80">
        <f t="shared" si="1"/>
        <v>0</v>
      </c>
      <c r="O22" s="74">
        <f t="shared" si="2"/>
        <v>0</v>
      </c>
      <c r="P22" s="74">
        <f t="shared" si="3"/>
        <v>0</v>
      </c>
    </row>
    <row r="23" spans="2:17" s="47" customFormat="1" x14ac:dyDescent="0.3">
      <c r="B23" s="81" t="s">
        <v>27</v>
      </c>
      <c r="C23" s="82"/>
      <c r="D23" s="74">
        <f>+'Submission Form'!D26</f>
        <v>8.5000000000000006E-3</v>
      </c>
      <c r="E23" s="75">
        <f>+'Submission Form'!L26</f>
        <v>0</v>
      </c>
      <c r="F23" s="146" t="s">
        <v>29</v>
      </c>
      <c r="G23" s="77">
        <f>+'Submission Form'!G26</f>
        <v>0</v>
      </c>
      <c r="H23" s="78">
        <f>+'Submission Form'!H26</f>
        <v>0</v>
      </c>
      <c r="I23" s="77">
        <f>+'Submission Form'!I26</f>
        <v>0</v>
      </c>
      <c r="J23" s="36"/>
      <c r="K23" s="40"/>
      <c r="L23" s="40"/>
      <c r="M23" s="79">
        <f t="shared" si="0"/>
        <v>0</v>
      </c>
      <c r="N23" s="80">
        <f t="shared" si="1"/>
        <v>0</v>
      </c>
      <c r="O23" s="74">
        <f t="shared" si="2"/>
        <v>0</v>
      </c>
      <c r="P23" s="74">
        <f t="shared" si="3"/>
        <v>0</v>
      </c>
    </row>
    <row r="24" spans="2:17" s="47" customFormat="1" ht="14.4" customHeight="1" x14ac:dyDescent="0.3">
      <c r="B24" s="81" t="s">
        <v>89</v>
      </c>
      <c r="C24" s="73"/>
      <c r="D24" s="74">
        <f>+'Submission Form'!D27</f>
        <v>1.55E-2</v>
      </c>
      <c r="E24" s="75">
        <f>+'Submission Form'!L27</f>
        <v>0</v>
      </c>
      <c r="F24" s="146" t="s">
        <v>29</v>
      </c>
      <c r="G24" s="77">
        <f>+'Submission Form'!G27</f>
        <v>0</v>
      </c>
      <c r="H24" s="78">
        <f>+'Submission Form'!H27</f>
        <v>0</v>
      </c>
      <c r="I24" s="77">
        <f>+'Submission Form'!I27</f>
        <v>0</v>
      </c>
      <c r="J24" s="36"/>
      <c r="K24" s="40"/>
      <c r="L24" s="40"/>
      <c r="M24" s="79">
        <f t="shared" si="0"/>
        <v>0</v>
      </c>
      <c r="N24" s="80">
        <f t="shared" si="1"/>
        <v>0</v>
      </c>
      <c r="O24" s="74">
        <f t="shared" si="2"/>
        <v>0</v>
      </c>
      <c r="P24" s="74">
        <f t="shared" si="3"/>
        <v>0</v>
      </c>
    </row>
    <row r="25" spans="2:17" s="47" customFormat="1" ht="14.4" customHeight="1" x14ac:dyDescent="0.3">
      <c r="B25" s="81" t="s">
        <v>98</v>
      </c>
      <c r="C25" s="73"/>
      <c r="D25" s="74">
        <f>+'Submission Form'!D28</f>
        <v>1.2109999999999999E-2</v>
      </c>
      <c r="E25" s="75">
        <f>+'Submission Form'!L28</f>
        <v>0</v>
      </c>
      <c r="F25" s="146" t="s">
        <v>29</v>
      </c>
      <c r="G25" s="77">
        <f>+'Submission Form'!G28</f>
        <v>0</v>
      </c>
      <c r="H25" s="78">
        <f>+'Submission Form'!H28</f>
        <v>0</v>
      </c>
      <c r="I25" s="77">
        <f>+'Submission Form'!I28</f>
        <v>0</v>
      </c>
      <c r="J25" s="36"/>
      <c r="K25" s="40"/>
      <c r="L25" s="40"/>
      <c r="M25" s="79">
        <f t="shared" si="0"/>
        <v>0</v>
      </c>
      <c r="N25" s="80">
        <f t="shared" si="1"/>
        <v>0</v>
      </c>
      <c r="O25" s="74">
        <f t="shared" si="2"/>
        <v>0</v>
      </c>
      <c r="P25" s="74">
        <f t="shared" si="3"/>
        <v>0</v>
      </c>
    </row>
    <row r="26" spans="2:17" s="47" customFormat="1" ht="14.4" customHeight="1" x14ac:dyDescent="0.3">
      <c r="B26" s="81" t="s">
        <v>88</v>
      </c>
      <c r="C26" s="73"/>
      <c r="D26" s="74">
        <f>+'Submission Form'!D29</f>
        <v>3.1E-2</v>
      </c>
      <c r="E26" s="75">
        <f>+'Submission Form'!L29</f>
        <v>0</v>
      </c>
      <c r="F26" s="146" t="s">
        <v>29</v>
      </c>
      <c r="G26" s="77">
        <f>+'Submission Form'!G29</f>
        <v>0</v>
      </c>
      <c r="H26" s="78">
        <f>+'Submission Form'!H29</f>
        <v>0</v>
      </c>
      <c r="I26" s="77">
        <f>+'Submission Form'!I29</f>
        <v>0</v>
      </c>
      <c r="J26" s="36"/>
      <c r="K26" s="40"/>
      <c r="L26" s="40"/>
      <c r="M26" s="79">
        <f t="shared" si="0"/>
        <v>0</v>
      </c>
      <c r="N26" s="80">
        <f t="shared" si="1"/>
        <v>0</v>
      </c>
      <c r="O26" s="74">
        <f t="shared" si="2"/>
        <v>0</v>
      </c>
      <c r="P26" s="74">
        <f t="shared" si="3"/>
        <v>0</v>
      </c>
    </row>
    <row r="27" spans="2:17" s="47" customFormat="1" ht="14.4" customHeight="1" x14ac:dyDescent="0.3">
      <c r="B27" s="81" t="s">
        <v>100</v>
      </c>
      <c r="C27" s="73"/>
      <c r="D27" s="74">
        <f>+'Submission Form'!D30</f>
        <v>0.1</v>
      </c>
      <c r="E27" s="75">
        <f>+'Submission Form'!L30</f>
        <v>0</v>
      </c>
      <c r="F27" s="146" t="s">
        <v>29</v>
      </c>
      <c r="G27" s="77">
        <f>+'Submission Form'!G30</f>
        <v>0</v>
      </c>
      <c r="H27" s="78">
        <f>+'Submission Form'!H30</f>
        <v>0</v>
      </c>
      <c r="I27" s="77">
        <f>+'Submission Form'!I30</f>
        <v>0</v>
      </c>
      <c r="J27" s="36"/>
      <c r="K27" s="40"/>
      <c r="L27" s="40"/>
      <c r="M27" s="79">
        <f t="shared" si="0"/>
        <v>0</v>
      </c>
      <c r="N27" s="80">
        <f t="shared" si="1"/>
        <v>0</v>
      </c>
      <c r="O27" s="74">
        <f t="shared" si="2"/>
        <v>0</v>
      </c>
      <c r="P27" s="74">
        <f t="shared" si="3"/>
        <v>0</v>
      </c>
    </row>
    <row r="28" spans="2:17" s="47" customFormat="1" ht="14.4" customHeight="1" x14ac:dyDescent="0.3">
      <c r="B28" s="81" t="s">
        <v>101</v>
      </c>
      <c r="C28" s="73"/>
      <c r="D28" s="74">
        <f>+'Submission Form'!D31</f>
        <v>0.13400000000000001</v>
      </c>
      <c r="E28" s="75">
        <f>+'Submission Form'!L31</f>
        <v>0</v>
      </c>
      <c r="F28" s="146" t="s">
        <v>29</v>
      </c>
      <c r="G28" s="77">
        <f>+'Submission Form'!G31</f>
        <v>0</v>
      </c>
      <c r="H28" s="78">
        <f>+'Submission Form'!H31</f>
        <v>0</v>
      </c>
      <c r="I28" s="77">
        <f>+'Submission Form'!I31</f>
        <v>0</v>
      </c>
      <c r="J28" s="36"/>
      <c r="K28" s="40"/>
      <c r="L28" s="40"/>
      <c r="M28" s="79">
        <f t="shared" si="0"/>
        <v>0</v>
      </c>
      <c r="N28" s="80">
        <f t="shared" si="1"/>
        <v>0</v>
      </c>
      <c r="O28" s="74">
        <f t="shared" si="2"/>
        <v>0</v>
      </c>
      <c r="P28" s="74">
        <f t="shared" si="3"/>
        <v>0</v>
      </c>
    </row>
    <row r="29" spans="2:17" s="47" customFormat="1" ht="14.4" customHeight="1" x14ac:dyDescent="0.3">
      <c r="B29" s="81" t="s">
        <v>102</v>
      </c>
      <c r="C29" s="73"/>
      <c r="D29" s="74">
        <f>+'Submission Form'!D32</f>
        <v>0.219</v>
      </c>
      <c r="E29" s="75">
        <f>+'Submission Form'!L32</f>
        <v>0</v>
      </c>
      <c r="F29" s="146" t="s">
        <v>29</v>
      </c>
      <c r="G29" s="77">
        <f>+'Submission Form'!G32</f>
        <v>0</v>
      </c>
      <c r="H29" s="78">
        <f>+'Submission Form'!H32</f>
        <v>0</v>
      </c>
      <c r="I29" s="77">
        <f>+'Submission Form'!I32</f>
        <v>0</v>
      </c>
      <c r="J29" s="36"/>
      <c r="K29" s="40"/>
      <c r="L29" s="40"/>
      <c r="M29" s="79">
        <f t="shared" si="0"/>
        <v>0</v>
      </c>
      <c r="N29" s="80">
        <f t="shared" si="1"/>
        <v>0</v>
      </c>
      <c r="O29" s="74">
        <f t="shared" si="2"/>
        <v>0</v>
      </c>
      <c r="P29" s="74">
        <f t="shared" si="3"/>
        <v>0</v>
      </c>
    </row>
    <row r="30" spans="2:17" s="47" customFormat="1" ht="14.4" customHeight="1" x14ac:dyDescent="0.3">
      <c r="B30" s="81" t="s">
        <v>103</v>
      </c>
      <c r="C30" s="73"/>
      <c r="D30" s="74">
        <f>+'Submission Form'!D33</f>
        <v>0.28299999999999997</v>
      </c>
      <c r="E30" s="75">
        <f>+'Submission Form'!L33</f>
        <v>0</v>
      </c>
      <c r="F30" s="146" t="s">
        <v>29</v>
      </c>
      <c r="G30" s="77">
        <f>+'Submission Form'!G33</f>
        <v>0</v>
      </c>
      <c r="H30" s="78">
        <f>+'Submission Form'!H33</f>
        <v>0</v>
      </c>
      <c r="I30" s="77">
        <f>+'Submission Form'!I33</f>
        <v>0</v>
      </c>
      <c r="J30" s="36"/>
      <c r="K30" s="37"/>
      <c r="L30" s="37"/>
      <c r="M30" s="79">
        <f t="shared" si="0"/>
        <v>0</v>
      </c>
      <c r="N30" s="80">
        <f t="shared" si="1"/>
        <v>0</v>
      </c>
      <c r="O30" s="74">
        <f t="shared" si="2"/>
        <v>0</v>
      </c>
      <c r="P30" s="74">
        <f t="shared" si="3"/>
        <v>0</v>
      </c>
    </row>
    <row r="31" spans="2:17" s="47" customFormat="1" ht="4.95" customHeight="1" x14ac:dyDescent="0.3">
      <c r="D31" s="85"/>
      <c r="E31" s="85"/>
      <c r="F31" s="85"/>
      <c r="G31" s="86"/>
      <c r="H31" s="86"/>
      <c r="I31" s="85"/>
      <c r="J31" s="85"/>
      <c r="K31" s="85"/>
      <c r="L31" s="85"/>
      <c r="M31" s="85"/>
      <c r="N31" s="85"/>
      <c r="O31" s="85"/>
      <c r="P31" s="85"/>
    </row>
    <row r="32" spans="2:17" s="47" customFormat="1" ht="14.4" customHeight="1" x14ac:dyDescent="0.3">
      <c r="B32" s="64" t="s">
        <v>81</v>
      </c>
      <c r="C32" s="65"/>
      <c r="D32" s="65"/>
      <c r="E32" s="65"/>
      <c r="F32" s="65"/>
      <c r="G32" s="66"/>
      <c r="H32" s="66"/>
      <c r="I32" s="65"/>
      <c r="J32" s="65"/>
      <c r="K32" s="65"/>
      <c r="L32" s="65"/>
      <c r="M32" s="65"/>
      <c r="N32" s="65"/>
      <c r="O32" s="65"/>
      <c r="P32" s="67"/>
    </row>
    <row r="33" spans="2:16" ht="57.6" x14ac:dyDescent="0.3">
      <c r="B33" s="68" t="s">
        <v>24</v>
      </c>
      <c r="C33" s="68"/>
      <c r="D33" s="69" t="s">
        <v>32</v>
      </c>
      <c r="E33" s="69" t="s">
        <v>56</v>
      </c>
      <c r="F33" s="70"/>
      <c r="G33" s="69" t="s">
        <v>30</v>
      </c>
      <c r="H33" s="69" t="s">
        <v>106</v>
      </c>
      <c r="I33" s="71" t="s">
        <v>55</v>
      </c>
      <c r="J33" s="69" t="s">
        <v>54</v>
      </c>
      <c r="K33" s="69" t="s">
        <v>46</v>
      </c>
      <c r="L33" s="69" t="s">
        <v>47</v>
      </c>
      <c r="M33" s="69" t="s">
        <v>32</v>
      </c>
      <c r="N33" s="69" t="s">
        <v>48</v>
      </c>
      <c r="O33" s="69" t="s">
        <v>41</v>
      </c>
      <c r="P33" s="69" t="s">
        <v>40</v>
      </c>
    </row>
    <row r="34" spans="2:16" s="47" customFormat="1" ht="14.4" customHeight="1" x14ac:dyDescent="0.3">
      <c r="B34" s="72" t="s">
        <v>85</v>
      </c>
      <c r="C34" s="73"/>
      <c r="D34" s="74">
        <f>+'Submission Form'!D37</f>
        <v>1.9299999999999998E-2</v>
      </c>
      <c r="E34" s="75">
        <f>+'Submission Form'!L37</f>
        <v>0</v>
      </c>
      <c r="F34" s="76" t="s">
        <v>29</v>
      </c>
      <c r="G34" s="77">
        <f>+'Submission Form'!G37</f>
        <v>0</v>
      </c>
      <c r="H34" s="78">
        <f>+'Submission Form'!H37</f>
        <v>0</v>
      </c>
      <c r="I34" s="77">
        <f>+'Submission Form'!I37</f>
        <v>0</v>
      </c>
      <c r="J34" s="36"/>
      <c r="K34" s="37"/>
      <c r="L34" s="37"/>
      <c r="M34" s="79">
        <f t="shared" ref="M34" si="4">IF(G34&gt;0,IF($E$16="Estimated kW Savings",D34,(K34-L34)/1000),0)</f>
        <v>0</v>
      </c>
      <c r="N34" s="80">
        <f t="shared" ref="N34" si="5">(M34*G34)*J34*I34</f>
        <v>0</v>
      </c>
      <c r="O34" s="74">
        <f t="shared" ref="O34" si="6">IF(H34&lt;=0,0,IFERROR((H34*G34)/N34,0))</f>
        <v>0</v>
      </c>
      <c r="P34" s="74">
        <f t="shared" ref="P34" si="7">IF(H34&lt;=0,0,IFERROR(((H34*G34)-E34)/N34,0))</f>
        <v>0</v>
      </c>
    </row>
    <row r="35" spans="2:16" s="47" customFormat="1" ht="14.4" customHeight="1" x14ac:dyDescent="0.3">
      <c r="B35" s="81" t="s">
        <v>82</v>
      </c>
      <c r="C35" s="73"/>
      <c r="D35" s="74">
        <f>+'Submission Form'!D38</f>
        <v>1.4999999999999999E-2</v>
      </c>
      <c r="E35" s="75">
        <f>+'Submission Form'!L38</f>
        <v>0</v>
      </c>
      <c r="F35" s="76" t="s">
        <v>29</v>
      </c>
      <c r="G35" s="77">
        <f>+'Submission Form'!G38</f>
        <v>0</v>
      </c>
      <c r="H35" s="78">
        <f>+'Submission Form'!H38</f>
        <v>0</v>
      </c>
      <c r="I35" s="77">
        <f>+'Submission Form'!I38</f>
        <v>0</v>
      </c>
      <c r="J35" s="36"/>
      <c r="K35" s="37"/>
      <c r="L35" s="37"/>
      <c r="M35" s="79">
        <f t="shared" ref="M35:M37" si="8">IF(G35&gt;0,IF($E$16="Estimated kW Savings",D35,(K35-L35)/1000),0)</f>
        <v>0</v>
      </c>
      <c r="N35" s="80">
        <f t="shared" ref="N35:N37" si="9">(M35*G35)*J35*I35</f>
        <v>0</v>
      </c>
      <c r="O35" s="74">
        <f t="shared" ref="O35:O37" si="10">IF(H35&lt;=0,0,IFERROR((H35*G35)/N35,0))</f>
        <v>0</v>
      </c>
      <c r="P35" s="74">
        <f t="shared" ref="P35:P37" si="11">IF(H35&lt;=0,0,IFERROR(((H35*G35)-E35)/N35,0))</f>
        <v>0</v>
      </c>
    </row>
    <row r="36" spans="2:16" s="47" customFormat="1" ht="14.4" customHeight="1" x14ac:dyDescent="0.3">
      <c r="B36" s="81" t="s">
        <v>83</v>
      </c>
      <c r="C36" s="73"/>
      <c r="D36" s="74">
        <f>+'Submission Form'!D39</f>
        <v>2.2090000000000002E-2</v>
      </c>
      <c r="E36" s="75">
        <f>+'Submission Form'!L39</f>
        <v>0</v>
      </c>
      <c r="F36" s="76" t="s">
        <v>29</v>
      </c>
      <c r="G36" s="77">
        <f>+'Submission Form'!G39</f>
        <v>0</v>
      </c>
      <c r="H36" s="78">
        <f>+'Submission Form'!H39</f>
        <v>0</v>
      </c>
      <c r="I36" s="77">
        <f>+'Submission Form'!I39</f>
        <v>0</v>
      </c>
      <c r="J36" s="36"/>
      <c r="K36" s="37"/>
      <c r="L36" s="37"/>
      <c r="M36" s="79">
        <f t="shared" si="8"/>
        <v>0</v>
      </c>
      <c r="N36" s="80">
        <f t="shared" si="9"/>
        <v>0</v>
      </c>
      <c r="O36" s="74">
        <f t="shared" si="10"/>
        <v>0</v>
      </c>
      <c r="P36" s="74">
        <f t="shared" si="11"/>
        <v>0</v>
      </c>
    </row>
    <row r="37" spans="2:16" s="47" customFormat="1" ht="14.4" customHeight="1" x14ac:dyDescent="0.3">
      <c r="B37" s="81" t="s">
        <v>84</v>
      </c>
      <c r="C37" s="73"/>
      <c r="D37" s="74">
        <f>+'Submission Form'!D40</f>
        <v>6.8400000000000002E-2</v>
      </c>
      <c r="E37" s="75">
        <f>+'Submission Form'!L40</f>
        <v>0</v>
      </c>
      <c r="F37" s="76" t="s">
        <v>29</v>
      </c>
      <c r="G37" s="77">
        <f>+'Submission Form'!G40</f>
        <v>0</v>
      </c>
      <c r="H37" s="78">
        <f>+'Submission Form'!H40</f>
        <v>0</v>
      </c>
      <c r="I37" s="77">
        <f>+'Submission Form'!I40</f>
        <v>0</v>
      </c>
      <c r="J37" s="36"/>
      <c r="K37" s="37"/>
      <c r="L37" s="37"/>
      <c r="M37" s="79">
        <f t="shared" si="8"/>
        <v>0</v>
      </c>
      <c r="N37" s="80">
        <f t="shared" si="9"/>
        <v>0</v>
      </c>
      <c r="O37" s="74">
        <f t="shared" si="10"/>
        <v>0</v>
      </c>
      <c r="P37" s="74">
        <f t="shared" si="11"/>
        <v>0</v>
      </c>
    </row>
    <row r="38" spans="2:16" s="47" customFormat="1" ht="14.4" customHeight="1" x14ac:dyDescent="0.3">
      <c r="B38" s="81" t="s">
        <v>99</v>
      </c>
      <c r="C38" s="73"/>
      <c r="D38" s="74">
        <f>+'Submission Form'!D41</f>
        <v>6.0999999999999999E-2</v>
      </c>
      <c r="E38" s="75">
        <f>+'Submission Form'!L41</f>
        <v>0</v>
      </c>
      <c r="F38" s="76" t="s">
        <v>29</v>
      </c>
      <c r="G38" s="77">
        <f>+'Submission Form'!G41</f>
        <v>0</v>
      </c>
      <c r="H38" s="78">
        <f>+'Submission Form'!H41</f>
        <v>0</v>
      </c>
      <c r="I38" s="77">
        <f>+'Submission Form'!I41</f>
        <v>0</v>
      </c>
      <c r="J38" s="36"/>
      <c r="K38" s="37"/>
      <c r="L38" s="37"/>
      <c r="M38" s="79">
        <f t="shared" ref="M38:M46" si="12">IF(G38&gt;0,IF($E$16="Estimated kW Savings",D38,(K38-L38)/1000),0)</f>
        <v>0</v>
      </c>
      <c r="N38" s="80">
        <f t="shared" ref="N38:N46" si="13">(M38*G38)*J38*I38</f>
        <v>0</v>
      </c>
      <c r="O38" s="74">
        <f t="shared" ref="O38:O46" si="14">IF(H38&lt;=0,0,IFERROR((H38*G38)/N38,0))</f>
        <v>0</v>
      </c>
      <c r="P38" s="74">
        <f t="shared" ref="P38:P46" si="15">IF(H38&lt;=0,0,IFERROR(((H38*G38)-E38)/N38,0))</f>
        <v>0</v>
      </c>
    </row>
    <row r="39" spans="2:16" s="47" customFormat="1" ht="14.4" customHeight="1" x14ac:dyDescent="0.3">
      <c r="B39" s="72" t="s">
        <v>87</v>
      </c>
      <c r="C39" s="73"/>
      <c r="D39" s="74">
        <f>+'Submission Form'!D42</f>
        <v>5.534E-2</v>
      </c>
      <c r="E39" s="75">
        <f>+'Submission Form'!L42</f>
        <v>0</v>
      </c>
      <c r="F39" s="76" t="s">
        <v>29</v>
      </c>
      <c r="G39" s="77">
        <f>+'Submission Form'!G42</f>
        <v>0</v>
      </c>
      <c r="H39" s="78">
        <f>+'Submission Form'!H42</f>
        <v>0</v>
      </c>
      <c r="I39" s="77">
        <f>+'Submission Form'!I42</f>
        <v>0</v>
      </c>
      <c r="J39" s="36"/>
      <c r="K39" s="37"/>
      <c r="L39" s="37"/>
      <c r="M39" s="79">
        <f t="shared" si="12"/>
        <v>0</v>
      </c>
      <c r="N39" s="80">
        <f t="shared" si="13"/>
        <v>0</v>
      </c>
      <c r="O39" s="74">
        <f t="shared" si="14"/>
        <v>0</v>
      </c>
      <c r="P39" s="74">
        <f t="shared" si="15"/>
        <v>0</v>
      </c>
    </row>
    <row r="40" spans="2:16" s="47" customFormat="1" ht="14.4" customHeight="1" x14ac:dyDescent="0.3">
      <c r="B40" s="72" t="s">
        <v>86</v>
      </c>
      <c r="C40" s="73"/>
      <c r="D40" s="74">
        <f>+'Submission Form'!D43</f>
        <v>0.20357</v>
      </c>
      <c r="E40" s="75">
        <f>+'Submission Form'!L43</f>
        <v>0</v>
      </c>
      <c r="F40" s="76" t="s">
        <v>29</v>
      </c>
      <c r="G40" s="77">
        <f>+'Submission Form'!G43</f>
        <v>0</v>
      </c>
      <c r="H40" s="78">
        <f>+'Submission Form'!H43</f>
        <v>0</v>
      </c>
      <c r="I40" s="77">
        <f>+'Submission Form'!I43</f>
        <v>0</v>
      </c>
      <c r="J40" s="36"/>
      <c r="K40" s="37"/>
      <c r="L40" s="37"/>
      <c r="M40" s="79">
        <f t="shared" si="12"/>
        <v>0</v>
      </c>
      <c r="N40" s="80">
        <f t="shared" si="13"/>
        <v>0</v>
      </c>
      <c r="O40" s="74">
        <f t="shared" si="14"/>
        <v>0</v>
      </c>
      <c r="P40" s="74">
        <f t="shared" si="15"/>
        <v>0</v>
      </c>
    </row>
    <row r="41" spans="2:16" s="47" customFormat="1" ht="14.4" customHeight="1" x14ac:dyDescent="0.3">
      <c r="B41" s="72" t="s">
        <v>90</v>
      </c>
      <c r="C41" s="73"/>
      <c r="D41" s="74">
        <f>+'Submission Form'!D44</f>
        <v>0.1799</v>
      </c>
      <c r="E41" s="75">
        <f>+'Submission Form'!L44</f>
        <v>0</v>
      </c>
      <c r="F41" s="76" t="s">
        <v>29</v>
      </c>
      <c r="G41" s="77">
        <f>+'Submission Form'!G44</f>
        <v>0</v>
      </c>
      <c r="H41" s="78">
        <f>+'Submission Form'!H44</f>
        <v>0</v>
      </c>
      <c r="I41" s="77">
        <f>+'Submission Form'!I44</f>
        <v>0</v>
      </c>
      <c r="J41" s="36"/>
      <c r="K41" s="37"/>
      <c r="L41" s="37"/>
      <c r="M41" s="79">
        <f t="shared" si="12"/>
        <v>0</v>
      </c>
      <c r="N41" s="80">
        <f t="shared" si="13"/>
        <v>0</v>
      </c>
      <c r="O41" s="74">
        <f t="shared" si="14"/>
        <v>0</v>
      </c>
      <c r="P41" s="74">
        <f t="shared" si="15"/>
        <v>0</v>
      </c>
    </row>
    <row r="42" spans="2:16" s="47" customFormat="1" ht="14.4" customHeight="1" x14ac:dyDescent="0.3">
      <c r="B42" s="72" t="s">
        <v>91</v>
      </c>
      <c r="C42" s="82"/>
      <c r="D42" s="74">
        <f>+'Submission Form'!D45</f>
        <v>0.245</v>
      </c>
      <c r="E42" s="75">
        <f>+'Submission Form'!L45</f>
        <v>0</v>
      </c>
      <c r="F42" s="76" t="s">
        <v>29</v>
      </c>
      <c r="G42" s="77">
        <f>+'Submission Form'!G45</f>
        <v>0</v>
      </c>
      <c r="H42" s="78">
        <f>+'Submission Form'!H45</f>
        <v>0</v>
      </c>
      <c r="I42" s="77">
        <f>+'Submission Form'!I45</f>
        <v>0</v>
      </c>
      <c r="J42" s="36"/>
      <c r="K42" s="37"/>
      <c r="L42" s="37"/>
      <c r="M42" s="79">
        <f t="shared" si="12"/>
        <v>0</v>
      </c>
      <c r="N42" s="80">
        <f t="shared" si="13"/>
        <v>0</v>
      </c>
      <c r="O42" s="74">
        <f t="shared" si="14"/>
        <v>0</v>
      </c>
      <c r="P42" s="74">
        <f t="shared" si="15"/>
        <v>0</v>
      </c>
    </row>
    <row r="43" spans="2:16" s="47" customFormat="1" ht="14.4" customHeight="1" x14ac:dyDescent="0.3">
      <c r="B43" s="72" t="s">
        <v>92</v>
      </c>
      <c r="C43" s="73"/>
      <c r="D43" s="74">
        <f>+'Submission Form'!D46</f>
        <v>7.8299999999999995E-2</v>
      </c>
      <c r="E43" s="75">
        <f>+'Submission Form'!L46</f>
        <v>0</v>
      </c>
      <c r="F43" s="76" t="s">
        <v>29</v>
      </c>
      <c r="G43" s="77">
        <f>+'Submission Form'!G46</f>
        <v>0</v>
      </c>
      <c r="H43" s="78">
        <f>+'Submission Form'!H46</f>
        <v>0</v>
      </c>
      <c r="I43" s="77">
        <f>+'Submission Form'!I46</f>
        <v>0</v>
      </c>
      <c r="J43" s="36"/>
      <c r="K43" s="37"/>
      <c r="L43" s="37"/>
      <c r="M43" s="79">
        <f t="shared" si="12"/>
        <v>0</v>
      </c>
      <c r="N43" s="80">
        <f t="shared" si="13"/>
        <v>0</v>
      </c>
      <c r="O43" s="74">
        <f t="shared" si="14"/>
        <v>0</v>
      </c>
      <c r="P43" s="74">
        <f t="shared" si="15"/>
        <v>0</v>
      </c>
    </row>
    <row r="44" spans="2:16" s="47" customFormat="1" ht="14.4" customHeight="1" x14ac:dyDescent="0.3">
      <c r="B44" s="72" t="s">
        <v>93</v>
      </c>
      <c r="C44" s="87"/>
      <c r="D44" s="74">
        <f>+'Submission Form'!D47</f>
        <v>0.24100000000000002</v>
      </c>
      <c r="E44" s="75">
        <f>+'Submission Form'!L47</f>
        <v>0</v>
      </c>
      <c r="F44" s="76" t="s">
        <v>29</v>
      </c>
      <c r="G44" s="77">
        <f>+'Submission Form'!G47</f>
        <v>0</v>
      </c>
      <c r="H44" s="78">
        <f>+'Submission Form'!H47</f>
        <v>0</v>
      </c>
      <c r="I44" s="77">
        <f>+'Submission Form'!I47</f>
        <v>0</v>
      </c>
      <c r="J44" s="36"/>
      <c r="K44" s="37"/>
      <c r="L44" s="37"/>
      <c r="M44" s="79">
        <f t="shared" si="12"/>
        <v>0</v>
      </c>
      <c r="N44" s="80">
        <f t="shared" si="13"/>
        <v>0</v>
      </c>
      <c r="O44" s="74">
        <f t="shared" si="14"/>
        <v>0</v>
      </c>
      <c r="P44" s="74">
        <f t="shared" si="15"/>
        <v>0</v>
      </c>
    </row>
    <row r="45" spans="2:16" s="47" customFormat="1" ht="14.4" customHeight="1" x14ac:dyDescent="0.3">
      <c r="B45" s="72" t="s">
        <v>94</v>
      </c>
      <c r="C45" s="87"/>
      <c r="D45" s="74">
        <f>+'Submission Form'!D48</f>
        <v>0.08</v>
      </c>
      <c r="E45" s="75">
        <f>+'Submission Form'!L48</f>
        <v>0</v>
      </c>
      <c r="F45" s="76" t="s">
        <v>29</v>
      </c>
      <c r="G45" s="77">
        <f>+'Submission Form'!G48</f>
        <v>0</v>
      </c>
      <c r="H45" s="78">
        <f>+'Submission Form'!H48</f>
        <v>0</v>
      </c>
      <c r="I45" s="77">
        <f>+'Submission Form'!I48</f>
        <v>0</v>
      </c>
      <c r="J45" s="36"/>
      <c r="K45" s="37"/>
      <c r="L45" s="37"/>
      <c r="M45" s="79">
        <f t="shared" si="12"/>
        <v>0</v>
      </c>
      <c r="N45" s="80">
        <f t="shared" si="13"/>
        <v>0</v>
      </c>
      <c r="O45" s="74">
        <f t="shared" si="14"/>
        <v>0</v>
      </c>
      <c r="P45" s="74">
        <f t="shared" si="15"/>
        <v>0</v>
      </c>
    </row>
    <row r="46" spans="2:16" s="47" customFormat="1" ht="14.4" customHeight="1" x14ac:dyDescent="0.3">
      <c r="B46" s="72" t="s">
        <v>36</v>
      </c>
      <c r="C46" s="73"/>
      <c r="D46" s="74">
        <f>+'Submission Form'!D49</f>
        <v>0.22559999999999999</v>
      </c>
      <c r="E46" s="75">
        <f>+'Submission Form'!L49</f>
        <v>0</v>
      </c>
      <c r="F46" s="76" t="s">
        <v>29</v>
      </c>
      <c r="G46" s="77">
        <f>+'Submission Form'!G49</f>
        <v>0</v>
      </c>
      <c r="H46" s="78">
        <f>+'Submission Form'!H49</f>
        <v>0</v>
      </c>
      <c r="I46" s="77">
        <f>+'Submission Form'!I49</f>
        <v>0</v>
      </c>
      <c r="J46" s="36"/>
      <c r="K46" s="37"/>
      <c r="L46" s="37"/>
      <c r="M46" s="79">
        <f t="shared" si="12"/>
        <v>0</v>
      </c>
      <c r="N46" s="80">
        <f t="shared" si="13"/>
        <v>0</v>
      </c>
      <c r="O46" s="74">
        <f t="shared" si="14"/>
        <v>0</v>
      </c>
      <c r="P46" s="74">
        <f t="shared" si="15"/>
        <v>0</v>
      </c>
    </row>
    <row r="47" spans="2:16" s="47" customFormat="1" ht="4.95" customHeight="1" x14ac:dyDescent="0.3">
      <c r="D47" s="85"/>
      <c r="E47" s="85"/>
      <c r="F47" s="85"/>
      <c r="G47" s="86"/>
      <c r="H47" s="86"/>
      <c r="I47" s="85"/>
      <c r="J47" s="85"/>
      <c r="K47" s="85"/>
      <c r="L47" s="85"/>
      <c r="M47" s="85"/>
      <c r="N47" s="85"/>
      <c r="O47" s="85"/>
      <c r="P47" s="85"/>
    </row>
    <row r="48" spans="2:16" s="47" customFormat="1" ht="14.4" customHeight="1" x14ac:dyDescent="0.3">
      <c r="B48" s="64" t="s">
        <v>79</v>
      </c>
      <c r="C48" s="65"/>
      <c r="D48" s="65"/>
      <c r="E48" s="65"/>
      <c r="F48" s="65"/>
      <c r="G48" s="66"/>
      <c r="H48" s="66"/>
      <c r="I48" s="65"/>
      <c r="J48" s="65"/>
      <c r="K48" s="65"/>
      <c r="L48" s="65"/>
      <c r="M48" s="65"/>
      <c r="N48" s="65"/>
      <c r="O48" s="65"/>
      <c r="P48" s="67"/>
    </row>
    <row r="49" spans="2:16" ht="57.6" x14ac:dyDescent="0.3">
      <c r="B49" s="68" t="s">
        <v>24</v>
      </c>
      <c r="C49" s="68"/>
      <c r="D49" s="69" t="s">
        <v>32</v>
      </c>
      <c r="E49" s="69" t="s">
        <v>56</v>
      </c>
      <c r="F49" s="70"/>
      <c r="G49" s="69" t="s">
        <v>30</v>
      </c>
      <c r="H49" s="69" t="s">
        <v>106</v>
      </c>
      <c r="I49" s="71" t="s">
        <v>55</v>
      </c>
      <c r="J49" s="69" t="s">
        <v>54</v>
      </c>
      <c r="K49" s="69" t="s">
        <v>46</v>
      </c>
      <c r="L49" s="69" t="s">
        <v>47</v>
      </c>
      <c r="M49" s="69" t="s">
        <v>32</v>
      </c>
      <c r="N49" s="69" t="s">
        <v>48</v>
      </c>
      <c r="O49" s="69" t="s">
        <v>41</v>
      </c>
      <c r="P49" s="69" t="s">
        <v>40</v>
      </c>
    </row>
    <row r="50" spans="2:16" s="47" customFormat="1" ht="14.4" customHeight="1" x14ac:dyDescent="0.3">
      <c r="B50" s="72" t="s">
        <v>95</v>
      </c>
      <c r="C50" s="73"/>
      <c r="D50" s="74">
        <f>+'Submission Form'!D53</f>
        <v>0.46</v>
      </c>
      <c r="E50" s="75">
        <f>+'Submission Form'!L53</f>
        <v>0</v>
      </c>
      <c r="F50" s="76" t="s">
        <v>29</v>
      </c>
      <c r="G50" s="77">
        <f>+'Submission Form'!G53</f>
        <v>0</v>
      </c>
      <c r="H50" s="78">
        <f>+'Submission Form'!H53</f>
        <v>0</v>
      </c>
      <c r="I50" s="77">
        <f>+'Submission Form'!I53</f>
        <v>0</v>
      </c>
      <c r="J50" s="36"/>
      <c r="K50" s="37"/>
      <c r="L50" s="37"/>
      <c r="M50" s="79">
        <f t="shared" ref="M50" si="16">IF(G50&gt;0,IF($E$16="Estimated kW Savings",D50,(K50-L50)/1000),0)</f>
        <v>0</v>
      </c>
      <c r="N50" s="80">
        <f t="shared" ref="N50" si="17">(M50*G50)*J50*I50</f>
        <v>0</v>
      </c>
      <c r="O50" s="74">
        <f t="shared" ref="O50" si="18">IF(H50&lt;=0,0,IFERROR((H50*G50)/N50,0))</f>
        <v>0</v>
      </c>
      <c r="P50" s="74">
        <f t="shared" ref="P50" si="19">IF(H50&lt;=0,0,IFERROR(((H50*G50)-E50)/N50,0))</f>
        <v>0</v>
      </c>
    </row>
    <row r="51" spans="2:16" s="47" customFormat="1" ht="4.95" customHeight="1" x14ac:dyDescent="0.3">
      <c r="D51" s="85"/>
      <c r="E51" s="85"/>
      <c r="F51" s="85"/>
      <c r="G51" s="86"/>
      <c r="H51" s="86"/>
      <c r="I51" s="85"/>
      <c r="J51" s="85"/>
      <c r="K51" s="85"/>
      <c r="L51" s="85"/>
      <c r="M51" s="85"/>
      <c r="N51" s="85"/>
      <c r="O51" s="85"/>
      <c r="P51" s="85"/>
    </row>
    <row r="52" spans="2:16" s="47" customFormat="1" ht="14.4" customHeight="1" x14ac:dyDescent="0.3">
      <c r="B52" s="64" t="s">
        <v>28</v>
      </c>
      <c r="C52" s="65"/>
      <c r="D52" s="65"/>
      <c r="E52" s="65"/>
      <c r="F52" s="65"/>
      <c r="G52" s="66"/>
      <c r="H52" s="66"/>
      <c r="I52" s="65"/>
      <c r="J52" s="65"/>
      <c r="K52" s="65"/>
      <c r="L52" s="65"/>
      <c r="M52" s="65"/>
      <c r="N52" s="65"/>
      <c r="O52" s="65"/>
      <c r="P52" s="67"/>
    </row>
    <row r="53" spans="2:16" ht="57.6" x14ac:dyDescent="0.3">
      <c r="B53" s="68" t="s">
        <v>24</v>
      </c>
      <c r="C53" s="68"/>
      <c r="D53" s="69" t="s">
        <v>32</v>
      </c>
      <c r="E53" s="69" t="s">
        <v>56</v>
      </c>
      <c r="F53" s="70"/>
      <c r="G53" s="69" t="s">
        <v>30</v>
      </c>
      <c r="H53" s="69" t="s">
        <v>106</v>
      </c>
      <c r="I53" s="71" t="s">
        <v>55</v>
      </c>
      <c r="J53" s="69" t="s">
        <v>54</v>
      </c>
      <c r="K53" s="69" t="s">
        <v>46</v>
      </c>
      <c r="L53" s="69" t="s">
        <v>47</v>
      </c>
      <c r="M53" s="69" t="s">
        <v>32</v>
      </c>
      <c r="N53" s="69" t="s">
        <v>48</v>
      </c>
      <c r="O53" s="69" t="s">
        <v>41</v>
      </c>
      <c r="P53" s="69" t="s">
        <v>40</v>
      </c>
    </row>
    <row r="54" spans="2:16" s="47" customFormat="1" ht="14.4" customHeight="1" x14ac:dyDescent="0.3">
      <c r="B54" s="88" t="s">
        <v>26</v>
      </c>
      <c r="C54" s="73"/>
      <c r="D54" s="74">
        <f>+'Submission Form'!D57</f>
        <v>2.7E-2</v>
      </c>
      <c r="E54" s="75">
        <f>+'Submission Form'!L57</f>
        <v>0</v>
      </c>
      <c r="F54" s="76" t="s">
        <v>29</v>
      </c>
      <c r="G54" s="77">
        <f>+'Submission Form'!G57</f>
        <v>0</v>
      </c>
      <c r="H54" s="78">
        <f>+'Submission Form'!H57</f>
        <v>0</v>
      </c>
      <c r="I54" s="77">
        <f>+'Submission Form'!I57</f>
        <v>0</v>
      </c>
      <c r="J54" s="36"/>
      <c r="K54" s="37"/>
      <c r="L54" s="37"/>
      <c r="M54" s="79">
        <f t="shared" ref="M54:M55" si="20">IF(G54&gt;0,IF($E$16="Estimated kW Savings",D54,(K54-L54)/1000),0)</f>
        <v>0</v>
      </c>
      <c r="N54" s="80">
        <f t="shared" ref="N54:N55" si="21">(M54*G54)*J54*I54</f>
        <v>0</v>
      </c>
      <c r="O54" s="74">
        <f t="shared" ref="O54:O55" si="22">IF(H54&lt;=0,0,IFERROR((H54*G54)/N54,0))</f>
        <v>0</v>
      </c>
      <c r="P54" s="74">
        <f t="shared" ref="P54:P55" si="23">IF(H54&lt;=0,0,IFERROR(((H54*G54)-E54)/N54,0))</f>
        <v>0</v>
      </c>
    </row>
    <row r="55" spans="2:16" s="47" customFormat="1" ht="14.4" customHeight="1" x14ac:dyDescent="0.3">
      <c r="B55" s="88" t="s">
        <v>57</v>
      </c>
      <c r="C55" s="73"/>
      <c r="D55" s="74">
        <f>+'Submission Form'!D58</f>
        <v>0.06</v>
      </c>
      <c r="E55" s="75">
        <f>+'Submission Form'!L58</f>
        <v>0</v>
      </c>
      <c r="F55" s="76" t="s">
        <v>29</v>
      </c>
      <c r="G55" s="77">
        <f>+'Submission Form'!G58</f>
        <v>0</v>
      </c>
      <c r="H55" s="78">
        <f>+'Submission Form'!H58</f>
        <v>0</v>
      </c>
      <c r="I55" s="77">
        <f>+'Submission Form'!I58</f>
        <v>0</v>
      </c>
      <c r="J55" s="36"/>
      <c r="K55" s="37"/>
      <c r="L55" s="37"/>
      <c r="M55" s="79">
        <f t="shared" si="20"/>
        <v>0</v>
      </c>
      <c r="N55" s="80">
        <f t="shared" si="21"/>
        <v>0</v>
      </c>
      <c r="O55" s="74">
        <f t="shared" si="22"/>
        <v>0</v>
      </c>
      <c r="P55" s="74">
        <f t="shared" si="23"/>
        <v>0</v>
      </c>
    </row>
    <row r="56" spans="2:16" s="47" customFormat="1" ht="4.95" customHeight="1" x14ac:dyDescent="0.3">
      <c r="D56" s="85"/>
      <c r="E56" s="85"/>
      <c r="F56" s="85"/>
      <c r="G56" s="86"/>
      <c r="H56" s="86"/>
      <c r="I56" s="85"/>
      <c r="J56" s="85"/>
      <c r="K56" s="85"/>
      <c r="L56" s="85"/>
      <c r="M56" s="85"/>
      <c r="N56" s="85"/>
      <c r="O56" s="85"/>
      <c r="P56" s="85"/>
    </row>
    <row r="57" spans="2:16" s="47" customFormat="1" ht="14.4" customHeight="1" x14ac:dyDescent="0.3">
      <c r="B57" s="64" t="s">
        <v>64</v>
      </c>
      <c r="C57" s="65"/>
      <c r="D57" s="65"/>
      <c r="E57" s="65"/>
      <c r="F57" s="65"/>
      <c r="G57" s="66"/>
      <c r="H57" s="66"/>
      <c r="I57" s="65"/>
      <c r="J57" s="65"/>
      <c r="K57" s="65"/>
      <c r="L57" s="65"/>
      <c r="M57" s="65"/>
      <c r="N57" s="65"/>
      <c r="O57" s="65"/>
      <c r="P57" s="67"/>
    </row>
    <row r="58" spans="2:16" ht="57.6" x14ac:dyDescent="0.3">
      <c r="B58" s="68" t="s">
        <v>24</v>
      </c>
      <c r="C58" s="68"/>
      <c r="D58" s="69" t="s">
        <v>32</v>
      </c>
      <c r="E58" s="69" t="s">
        <v>56</v>
      </c>
      <c r="F58" s="70"/>
      <c r="G58" s="69" t="s">
        <v>30</v>
      </c>
      <c r="H58" s="69" t="s">
        <v>106</v>
      </c>
      <c r="I58" s="71" t="s">
        <v>55</v>
      </c>
      <c r="J58" s="69" t="s">
        <v>54</v>
      </c>
      <c r="K58" s="69" t="s">
        <v>46</v>
      </c>
      <c r="L58" s="69" t="s">
        <v>47</v>
      </c>
      <c r="M58" s="69" t="s">
        <v>32</v>
      </c>
      <c r="N58" s="69" t="s">
        <v>48</v>
      </c>
      <c r="O58" s="69" t="s">
        <v>41</v>
      </c>
      <c r="P58" s="69" t="s">
        <v>40</v>
      </c>
    </row>
    <row r="59" spans="2:16" s="47" customFormat="1" ht="14.4" customHeight="1" x14ac:dyDescent="0.3">
      <c r="B59" s="81" t="s">
        <v>68</v>
      </c>
      <c r="C59" s="73"/>
      <c r="D59" s="74">
        <f>+'Submission Form'!D67</f>
        <v>0.24</v>
      </c>
      <c r="E59" s="75">
        <f>+'Submission Form'!L67</f>
        <v>0</v>
      </c>
      <c r="F59" s="76" t="s">
        <v>29</v>
      </c>
      <c r="G59" s="77">
        <f>+'Submission Form'!G67</f>
        <v>0</v>
      </c>
      <c r="H59" s="78">
        <f>+'Submission Form'!H67</f>
        <v>0</v>
      </c>
      <c r="I59" s="77">
        <f>+'Submission Form'!I67</f>
        <v>0</v>
      </c>
      <c r="J59" s="36"/>
      <c r="K59" s="37"/>
      <c r="L59" s="37"/>
      <c r="M59" s="79">
        <f t="shared" ref="M59:M60" si="24">IF(G59&gt;0,IF($E$16="Estimated kW Savings",D59,(K59-L59)/1000),0)</f>
        <v>0</v>
      </c>
      <c r="N59" s="80">
        <f t="shared" ref="N59:N60" si="25">(M59*G59)*J59*I59</f>
        <v>0</v>
      </c>
      <c r="O59" s="74">
        <f t="shared" ref="O59:O60" si="26">IF(H59&lt;=0,0,IFERROR((H59*G59)/N59,0))</f>
        <v>0</v>
      </c>
      <c r="P59" s="74">
        <f t="shared" ref="P59:P60" si="27">IF(H59&lt;=0,0,IFERROR(((H59*G59)-E59)/N59,0))</f>
        <v>0</v>
      </c>
    </row>
    <row r="60" spans="2:16" s="47" customFormat="1" ht="14.4" customHeight="1" x14ac:dyDescent="0.3">
      <c r="B60" s="81" t="s">
        <v>67</v>
      </c>
      <c r="C60" s="73"/>
      <c r="D60" s="74">
        <f>+'Submission Form'!D68</f>
        <v>0.04</v>
      </c>
      <c r="E60" s="75">
        <f>+'Submission Form'!L68</f>
        <v>0</v>
      </c>
      <c r="F60" s="76" t="s">
        <v>29</v>
      </c>
      <c r="G60" s="77">
        <f>+'Submission Form'!G68</f>
        <v>0</v>
      </c>
      <c r="H60" s="78">
        <f>+'Submission Form'!H68</f>
        <v>0</v>
      </c>
      <c r="I60" s="77">
        <f>+'Submission Form'!I68</f>
        <v>0</v>
      </c>
      <c r="J60" s="36"/>
      <c r="K60" s="37"/>
      <c r="L60" s="37"/>
      <c r="M60" s="79">
        <f t="shared" si="24"/>
        <v>0</v>
      </c>
      <c r="N60" s="80">
        <f t="shared" si="25"/>
        <v>0</v>
      </c>
      <c r="O60" s="74">
        <f t="shared" si="26"/>
        <v>0</v>
      </c>
      <c r="P60" s="74">
        <f t="shared" si="27"/>
        <v>0</v>
      </c>
    </row>
    <row r="61" spans="2:16" s="47" customFormat="1" ht="4.95" customHeight="1" x14ac:dyDescent="0.3">
      <c r="D61" s="85"/>
      <c r="E61" s="85"/>
      <c r="F61" s="85"/>
      <c r="G61" s="86"/>
      <c r="H61" s="86"/>
      <c r="I61" s="85"/>
      <c r="J61" s="85"/>
      <c r="K61" s="85"/>
      <c r="L61" s="85"/>
      <c r="M61" s="85"/>
      <c r="N61" s="85"/>
      <c r="O61" s="85"/>
      <c r="P61" s="85"/>
    </row>
    <row r="62" spans="2:16" s="47" customFormat="1" ht="14.4" customHeight="1" x14ac:dyDescent="0.3">
      <c r="B62" s="64" t="s">
        <v>70</v>
      </c>
      <c r="C62" s="65"/>
      <c r="D62" s="65"/>
      <c r="E62" s="65"/>
      <c r="F62" s="65"/>
      <c r="G62" s="66"/>
      <c r="H62" s="66"/>
      <c r="I62" s="65"/>
      <c r="J62" s="65"/>
      <c r="K62" s="65"/>
      <c r="L62" s="65"/>
      <c r="M62" s="65"/>
      <c r="N62" s="65"/>
      <c r="O62" s="65"/>
      <c r="P62" s="67"/>
    </row>
    <row r="63" spans="2:16" ht="57.6" x14ac:dyDescent="0.3">
      <c r="B63" s="68" t="s">
        <v>24</v>
      </c>
      <c r="C63" s="68"/>
      <c r="D63" s="69" t="s">
        <v>32</v>
      </c>
      <c r="E63" s="69" t="s">
        <v>56</v>
      </c>
      <c r="F63" s="70"/>
      <c r="G63" s="69" t="s">
        <v>30</v>
      </c>
      <c r="H63" s="69" t="s">
        <v>106</v>
      </c>
      <c r="I63" s="71" t="s">
        <v>55</v>
      </c>
      <c r="J63" s="69" t="s">
        <v>54</v>
      </c>
      <c r="K63" s="69" t="s">
        <v>46</v>
      </c>
      <c r="L63" s="69" t="s">
        <v>47</v>
      </c>
      <c r="M63" s="69" t="s">
        <v>32</v>
      </c>
      <c r="N63" s="69" t="s">
        <v>48</v>
      </c>
      <c r="O63" s="69" t="s">
        <v>41</v>
      </c>
      <c r="P63" s="69" t="s">
        <v>40</v>
      </c>
    </row>
    <row r="64" spans="2:16" ht="14.4" customHeight="1" x14ac:dyDescent="0.3">
      <c r="B64" s="81" t="s">
        <v>71</v>
      </c>
      <c r="C64" s="73"/>
      <c r="D64" s="74">
        <f>+'Submission Form'!D77</f>
        <v>1.9</v>
      </c>
      <c r="E64" s="75">
        <f>+'Submission Form'!L77</f>
        <v>0</v>
      </c>
      <c r="F64" s="76" t="s">
        <v>29</v>
      </c>
      <c r="G64" s="77">
        <f>+'Submission Form'!G77</f>
        <v>0</v>
      </c>
      <c r="H64" s="78">
        <f>+'Submission Form'!H77</f>
        <v>0</v>
      </c>
      <c r="I64" s="77">
        <f>+'Submission Form'!I77</f>
        <v>0</v>
      </c>
      <c r="J64" s="36"/>
      <c r="K64" s="37"/>
      <c r="L64" s="37"/>
      <c r="M64" s="79">
        <f t="shared" ref="M64:M69" si="28">IF(G64&gt;0,IF($E$16="Estimated kW Savings",D64,(K64-L64)/1000),0)</f>
        <v>0</v>
      </c>
      <c r="N64" s="80">
        <f t="shared" ref="N64:N69" si="29">(M64*G64)*J64*I64</f>
        <v>0</v>
      </c>
      <c r="O64" s="74">
        <f t="shared" ref="O64:O69" si="30">IF(H64&lt;=0,0,IFERROR((H64*G64)/N64,0))</f>
        <v>0</v>
      </c>
      <c r="P64" s="74">
        <f t="shared" ref="P64:P69" si="31">IF(H64&lt;=0,0,IFERROR(((H64*G64)-E64)/N64,0))</f>
        <v>0</v>
      </c>
    </row>
    <row r="65" spans="2:16" ht="14.4" customHeight="1" x14ac:dyDescent="0.3">
      <c r="B65" s="81" t="s">
        <v>72</v>
      </c>
      <c r="C65" s="73"/>
      <c r="D65" s="74">
        <f>+'Submission Form'!D78</f>
        <v>0.8</v>
      </c>
      <c r="E65" s="75">
        <f>+'Submission Form'!L78</f>
        <v>0</v>
      </c>
      <c r="F65" s="76" t="s">
        <v>29</v>
      </c>
      <c r="G65" s="77">
        <f>+'Submission Form'!G78</f>
        <v>0</v>
      </c>
      <c r="H65" s="78">
        <f>+'Submission Form'!H78</f>
        <v>0</v>
      </c>
      <c r="I65" s="77">
        <f>+'Submission Form'!I78</f>
        <v>0</v>
      </c>
      <c r="J65" s="36"/>
      <c r="K65" s="37"/>
      <c r="L65" s="37"/>
      <c r="M65" s="79">
        <f t="shared" si="28"/>
        <v>0</v>
      </c>
      <c r="N65" s="80">
        <f t="shared" si="29"/>
        <v>0</v>
      </c>
      <c r="O65" s="74">
        <f t="shared" si="30"/>
        <v>0</v>
      </c>
      <c r="P65" s="74">
        <f t="shared" si="31"/>
        <v>0</v>
      </c>
    </row>
    <row r="66" spans="2:16" ht="14.4" customHeight="1" x14ac:dyDescent="0.3">
      <c r="B66" s="72" t="s">
        <v>73</v>
      </c>
      <c r="C66" s="73"/>
      <c r="D66" s="74">
        <f>+'Submission Form'!D79</f>
        <v>0.52</v>
      </c>
      <c r="E66" s="75">
        <f>+'Submission Form'!L79</f>
        <v>0</v>
      </c>
      <c r="F66" s="76" t="s">
        <v>29</v>
      </c>
      <c r="G66" s="77">
        <f>+'Submission Form'!G79</f>
        <v>0</v>
      </c>
      <c r="H66" s="78">
        <f>+'Submission Form'!H79</f>
        <v>0</v>
      </c>
      <c r="I66" s="77">
        <f>+'Submission Form'!I79</f>
        <v>0</v>
      </c>
      <c r="J66" s="36"/>
      <c r="K66" s="37"/>
      <c r="L66" s="37"/>
      <c r="M66" s="79">
        <f t="shared" si="28"/>
        <v>0</v>
      </c>
      <c r="N66" s="80">
        <f t="shared" si="29"/>
        <v>0</v>
      </c>
      <c r="O66" s="74">
        <f t="shared" si="30"/>
        <v>0</v>
      </c>
      <c r="P66" s="74">
        <f t="shared" si="31"/>
        <v>0</v>
      </c>
    </row>
    <row r="67" spans="2:16" ht="14.4" customHeight="1" x14ac:dyDescent="0.3">
      <c r="B67" s="72" t="s">
        <v>74</v>
      </c>
      <c r="C67" s="73"/>
      <c r="D67" s="74">
        <f>+'Submission Form'!D80</f>
        <v>0.32</v>
      </c>
      <c r="E67" s="75">
        <f>+'Submission Form'!L80</f>
        <v>0</v>
      </c>
      <c r="F67" s="76" t="s">
        <v>29</v>
      </c>
      <c r="G67" s="77">
        <f>+'Submission Form'!G80</f>
        <v>0</v>
      </c>
      <c r="H67" s="78">
        <f>+'Submission Form'!H80</f>
        <v>0</v>
      </c>
      <c r="I67" s="77">
        <f>+'Submission Form'!I80</f>
        <v>0</v>
      </c>
      <c r="J67" s="36"/>
      <c r="K67" s="37"/>
      <c r="L67" s="37"/>
      <c r="M67" s="79">
        <f t="shared" si="28"/>
        <v>0</v>
      </c>
      <c r="N67" s="80">
        <f t="shared" si="29"/>
        <v>0</v>
      </c>
      <c r="O67" s="74">
        <f t="shared" si="30"/>
        <v>0</v>
      </c>
      <c r="P67" s="74">
        <f t="shared" si="31"/>
        <v>0</v>
      </c>
    </row>
    <row r="68" spans="2:16" ht="14.4" customHeight="1" x14ac:dyDescent="0.3">
      <c r="B68" s="72" t="s">
        <v>75</v>
      </c>
      <c r="C68" s="73"/>
      <c r="D68" s="74">
        <f>+'Submission Form'!D81</f>
        <v>0.22</v>
      </c>
      <c r="E68" s="75">
        <f>+'Submission Form'!L81</f>
        <v>0</v>
      </c>
      <c r="F68" s="76" t="s">
        <v>29</v>
      </c>
      <c r="G68" s="77">
        <f>+'Submission Form'!G81</f>
        <v>0</v>
      </c>
      <c r="H68" s="78">
        <f>+'Submission Form'!H81</f>
        <v>0</v>
      </c>
      <c r="I68" s="77">
        <f>+'Submission Form'!I81</f>
        <v>0</v>
      </c>
      <c r="J68" s="36"/>
      <c r="K68" s="37"/>
      <c r="L68" s="37"/>
      <c r="M68" s="79">
        <f t="shared" si="28"/>
        <v>0</v>
      </c>
      <c r="N68" s="80">
        <f t="shared" si="29"/>
        <v>0</v>
      </c>
      <c r="O68" s="74">
        <f t="shared" si="30"/>
        <v>0</v>
      </c>
      <c r="P68" s="74">
        <f t="shared" si="31"/>
        <v>0</v>
      </c>
    </row>
    <row r="69" spans="2:16" ht="14.4" customHeight="1" x14ac:dyDescent="0.3">
      <c r="B69" s="72" t="s">
        <v>76</v>
      </c>
      <c r="C69" s="73"/>
      <c r="D69" s="74">
        <f>+'Submission Form'!D82</f>
        <v>0.17599999999999999</v>
      </c>
      <c r="E69" s="75">
        <f>+'Submission Form'!L82</f>
        <v>0</v>
      </c>
      <c r="F69" s="76" t="s">
        <v>29</v>
      </c>
      <c r="G69" s="77">
        <f>+'Submission Form'!G82</f>
        <v>0</v>
      </c>
      <c r="H69" s="78">
        <f>+'Submission Form'!H82</f>
        <v>0</v>
      </c>
      <c r="I69" s="77">
        <f>+'Submission Form'!I82</f>
        <v>0</v>
      </c>
      <c r="J69" s="36"/>
      <c r="K69" s="37"/>
      <c r="L69" s="37"/>
      <c r="M69" s="79">
        <f t="shared" si="28"/>
        <v>0</v>
      </c>
      <c r="N69" s="80">
        <f t="shared" si="29"/>
        <v>0</v>
      </c>
      <c r="O69" s="74">
        <f t="shared" si="30"/>
        <v>0</v>
      </c>
      <c r="P69" s="74">
        <f t="shared" si="31"/>
        <v>0</v>
      </c>
    </row>
    <row r="70" spans="2:16" x14ac:dyDescent="0.3"/>
    <row r="71" spans="2:16" x14ac:dyDescent="0.3">
      <c r="L71" s="89" t="s">
        <v>42</v>
      </c>
      <c r="M71" s="90"/>
      <c r="N71" s="91">
        <f>SUM(N20:N30,N34:N46,N50,N54:N55,N59:N60,N64:N69)</f>
        <v>0</v>
      </c>
      <c r="O71" s="92"/>
    </row>
    <row r="72" spans="2:16" x14ac:dyDescent="0.3">
      <c r="L72" s="93" t="s">
        <v>62</v>
      </c>
      <c r="M72" s="94"/>
      <c r="N72" s="95">
        <f>IFERROR($N$71/SUMPRODUCT($G$20:$G$69,$H$20:$H$69),0)</f>
        <v>0</v>
      </c>
      <c r="O72" s="96"/>
    </row>
    <row r="73" spans="2:16" x14ac:dyDescent="0.3">
      <c r="L73" s="93" t="s">
        <v>63</v>
      </c>
      <c r="M73" s="94"/>
      <c r="N73" s="95">
        <f>IFERROR($N$71/(SUMPRODUCT($G$20:$G$69,$H$20:$H$69)-SUM($E$20:$E$69)),0)</f>
        <v>0</v>
      </c>
      <c r="O73" s="96"/>
    </row>
    <row r="74" spans="2:16" x14ac:dyDescent="0.3">
      <c r="L74" s="93" t="s">
        <v>53</v>
      </c>
      <c r="M74" s="94"/>
      <c r="N74" s="97">
        <f>IFERROR(SUMPRODUCT($G$20:$G$69,$H$20:$H$69)/$N$71,0)</f>
        <v>0</v>
      </c>
      <c r="O74" s="98" t="s">
        <v>43</v>
      </c>
    </row>
    <row r="75" spans="2:16" x14ac:dyDescent="0.3">
      <c r="L75" s="99" t="s">
        <v>44</v>
      </c>
      <c r="M75" s="100"/>
      <c r="N75" s="101">
        <f>IFERROR((SUMPRODUCT($G$20:$G$69,$H$20:$H$69)-SUM($E$20:$E$69))/$N$71,0)</f>
        <v>0</v>
      </c>
      <c r="O75" s="102" t="s">
        <v>43</v>
      </c>
    </row>
    <row r="76" spans="2:16" x14ac:dyDescent="0.3"/>
    <row r="77" spans="2:16" x14ac:dyDescent="0.3"/>
    <row r="78" spans="2:16" x14ac:dyDescent="0.3"/>
    <row r="79" spans="2:16" x14ac:dyDescent="0.3"/>
    <row r="80" spans="2:16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</sheetData>
  <sheetProtection algorithmName="SHA-512" hashValue="kIrBAhm+gTJ9RO+qU1rTA4vYDLPWelC4fJVjm7CXlC4CktWWe8OWHchqOW3NVtKC/mABgRNH4oUK626Vvgv9nA==" saltValue="t82Zwqv/0MAO9K9cxmWHxQ==" spinCount="100000" sheet="1" objects="1" scenarios="1"/>
  <dataConsolidate/>
  <conditionalFormatting sqref="K19:L19">
    <cfRule type="expression" dxfId="16" priority="50">
      <formula>$E$16="Estimated kW Savings"</formula>
    </cfRule>
  </conditionalFormatting>
  <conditionalFormatting sqref="K20:L21">
    <cfRule type="expression" dxfId="15" priority="49">
      <formula>$E$16="Estimated kW Savings"</formula>
    </cfRule>
  </conditionalFormatting>
  <conditionalFormatting sqref="K22:L22">
    <cfRule type="expression" dxfId="14" priority="35">
      <formula>$E$16="Estimated kW Savings"</formula>
    </cfRule>
  </conditionalFormatting>
  <conditionalFormatting sqref="K23:L29">
    <cfRule type="expression" dxfId="13" priority="34">
      <formula>$E$16="Estimated kW Savings"</formula>
    </cfRule>
  </conditionalFormatting>
  <conditionalFormatting sqref="K30:L30">
    <cfRule type="expression" dxfId="12" priority="13">
      <formula>$E$16="Estimated kW Savings"</formula>
    </cfRule>
  </conditionalFormatting>
  <conditionalFormatting sqref="K34:L46">
    <cfRule type="expression" dxfId="11" priority="12">
      <formula>$E$16="Estimated kW Savings"</formula>
    </cfRule>
  </conditionalFormatting>
  <conditionalFormatting sqref="K33:L33">
    <cfRule type="expression" dxfId="10" priority="11">
      <formula>$E$16="Estimated kW Savings"</formula>
    </cfRule>
  </conditionalFormatting>
  <conditionalFormatting sqref="K50:L50">
    <cfRule type="expression" dxfId="9" priority="10">
      <formula>$E$16="Estimated kW Savings"</formula>
    </cfRule>
  </conditionalFormatting>
  <conditionalFormatting sqref="K54:L54">
    <cfRule type="expression" dxfId="8" priority="9">
      <formula>$E$16="Estimated kW Savings"</formula>
    </cfRule>
  </conditionalFormatting>
  <conditionalFormatting sqref="K55:L55">
    <cfRule type="expression" dxfId="7" priority="8">
      <formula>$E$16="Estimated kW Savings"</formula>
    </cfRule>
  </conditionalFormatting>
  <conditionalFormatting sqref="K59:L59">
    <cfRule type="expression" dxfId="6" priority="7">
      <formula>$E$16="Estimated kW Savings"</formula>
    </cfRule>
  </conditionalFormatting>
  <conditionalFormatting sqref="K60:L60">
    <cfRule type="expression" dxfId="5" priority="6">
      <formula>$E$16="Estimated kW Savings"</formula>
    </cfRule>
  </conditionalFormatting>
  <conditionalFormatting sqref="K64:L69">
    <cfRule type="expression" dxfId="4" priority="5">
      <formula>$E$16="Estimated kW Savings"</formula>
    </cfRule>
  </conditionalFormatting>
  <conditionalFormatting sqref="K49:L49">
    <cfRule type="expression" dxfId="3" priority="4">
      <formula>$E$16="Estimated kW Savings"</formula>
    </cfRule>
  </conditionalFormatting>
  <conditionalFormatting sqref="K53:L53">
    <cfRule type="expression" dxfId="2" priority="3">
      <formula>$E$16="Estimated kW Savings"</formula>
    </cfRule>
  </conditionalFormatting>
  <conditionalFormatting sqref="K58:L58">
    <cfRule type="expression" dxfId="1" priority="2">
      <formula>$E$16="Estimated kW Savings"</formula>
    </cfRule>
  </conditionalFormatting>
  <conditionalFormatting sqref="K63:L63">
    <cfRule type="expression" dxfId="0" priority="1">
      <formula>$E$16="Estimated kW Savings"</formula>
    </cfRule>
  </conditionalFormatting>
  <dataValidations disablePrompts="1" count="1">
    <dataValidation type="list" allowBlank="1" showInputMessage="1" showErrorMessage="1" sqref="E16">
      <formula1>"Estimated kW Savings,Manual Input"</formula1>
    </dataValidation>
  </dataValidations>
  <printOptions horizontalCentered="1"/>
  <pageMargins left="0.25" right="0.25" top="0.75" bottom="0.75" header="0.3" footer="0.3"/>
  <pageSetup scale="67" orientation="landscape" r:id="rId1"/>
  <headerFooter>
    <oddFooter>&amp;LPre-Authorized Comm. Lighting&amp;RPage &amp;P of &amp;N</oddFooter>
  </headerFooter>
  <rowBreaks count="1" manualBreakCount="1">
    <brk id="47" min="1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C Document" ma:contentTypeID="0x010100F21215F7FD3C0E4C99E1CE8A2148072F00778E1B355E5F9C479A3560C58B0ECC09" ma:contentTypeVersion="26" ma:contentTypeDescription="" ma:contentTypeScope="" ma:versionID="cbe639c28b042546a0c9c6e4885b3366">
  <xsd:schema xmlns:xsd="http://www.w3.org/2001/XMLSchema" xmlns:xs="http://www.w3.org/2001/XMLSchema" xmlns:p="http://schemas.microsoft.com/office/2006/metadata/properties" xmlns:ns2="0a46f7a5-1bcd-4e31-817c-e73f36fc7663" xmlns:ns3="fbba943f-f27b-4ddf-9f1d-a6b9a4e3e575" targetNamespace="http://schemas.microsoft.com/office/2006/metadata/properties" ma:root="true" ma:fieldsID="477db1cc4ef47790e35a773ade9c918c" ns2:_="" ns3:_="">
    <xsd:import namespace="0a46f7a5-1bcd-4e31-817c-e73f36fc7663"/>
    <xsd:import namespace="fbba943f-f27b-4ddf-9f1d-a6b9a4e3e575"/>
    <xsd:element name="properties">
      <xsd:complexType>
        <xsd:sequence>
          <xsd:element name="documentManagement">
            <xsd:complexType>
              <xsd:all>
                <xsd:element ref="ns2:documentDate" minOccurs="0"/>
                <xsd:element ref="ns2:c476401970d54389a0bf91c36e066079" minOccurs="0"/>
                <xsd:element ref="ns2:TaxCatchAll" minOccurs="0"/>
                <xsd:element ref="ns2:TaxCatchAllLabel" minOccurs="0"/>
                <xsd:element ref="ns2:ProductDescription" minOccurs="0"/>
                <xsd:element ref="ns3:DR_x0020_Types" minOccurs="0"/>
                <xsd:element ref="ns3:Sort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f7a5-1bcd-4e31-817c-e73f36fc7663" elementFormDefault="qualified">
    <xsd:import namespace="http://schemas.microsoft.com/office/2006/documentManagement/types"/>
    <xsd:import namespace="http://schemas.microsoft.com/office/infopath/2007/PartnerControls"/>
    <xsd:element name="documentDate" ma:index="8" nillable="true" ma:displayName="Document Date" ma:default="[today]" ma:description="Select the document date for this content." ma:format="DateOnly" ma:indexed="true" ma:internalName="documentDate">
      <xsd:simpleType>
        <xsd:restriction base="dms:DateTime"/>
      </xsd:simpleType>
    </xsd:element>
    <xsd:element name="c476401970d54389a0bf91c36e066079" ma:index="11" nillable="true" ma:taxonomy="true" ma:internalName="c476401970d54389a0bf91c36e066079" ma:taxonomyFieldName="MICtopic" ma:displayName="MIC Topic" ma:indexed="true" ma:readOnly="false" ma:default="" ma:fieldId="{c4764019-70d5-4389-a0bf-91c36e066079}" ma:sspId="e22945de-84d9-4a93-8821-2542e139bd70" ma:termSetId="e8bbe524-5522-4395-8285-1161ffe28b81" ma:anchorId="812308c3-72f4-4dd9-a315-71aa0e095fee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4bedb9b-6569-4876-974d-f7d334f2d93a}" ma:internalName="TaxCatchAll" ma:showField="CatchAllData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4bedb9b-6569-4876-974d-f7d334f2d93a}" ma:internalName="TaxCatchAllLabel" ma:readOnly="true" ma:showField="CatchAllDataLabel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Description" ma:index="15" nillable="true" ma:displayName="Product Description" ma:internalName="Produ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943f-f27b-4ddf-9f1d-a6b9a4e3e575" elementFormDefault="qualified">
    <xsd:import namespace="http://schemas.microsoft.com/office/2006/documentManagement/types"/>
    <xsd:import namespace="http://schemas.microsoft.com/office/infopath/2007/PartnerControls"/>
    <xsd:element name="DR_x0020_Types" ma:index="16" nillable="true" ma:displayName="Demand Response" ma:format="Dropdown" ma:internalName="DR_x0020_Types">
      <xsd:simpleType>
        <xsd:restriction base="dms:Choice">
          <xsd:enumeration value="All Contracts"/>
          <xsd:enumeration value="DR Program"/>
          <xsd:enumeration value="DS &amp; ES Advisory Council"/>
          <xsd:enumeration value="Home &amp; Small Business"/>
          <xsd:enumeration value="Irrigation"/>
          <xsd:enumeration value="Large Commercial &amp; Industrial"/>
          <xsd:enumeration value="Spec Sheets"/>
        </xsd:restriction>
      </xsd:simpleType>
    </xsd:element>
    <xsd:element name="SortBy" ma:index="17" nillable="true" ma:displayName="SortBy" ma:decimals="0" ma:internalName="SortB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76401970d54389a0bf91c36e066079 xmlns="0a46f7a5-1bcd-4e31-817c-e73f36fc76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Energy-Efficient Products</TermName>
          <TermId xmlns="http://schemas.microsoft.com/office/infopath/2007/PartnerControls">423768b3-304a-45bd-801b-0555adb77ca0</TermId>
        </TermInfo>
      </Terms>
    </c476401970d54389a0bf91c36e066079>
    <TaxCatchAll xmlns="0a46f7a5-1bcd-4e31-817c-e73f36fc7663">
      <Value>44</Value>
    </TaxCatchAll>
    <documentDate xmlns="0a46f7a5-1bcd-4e31-817c-e73f36fc7663">2015-12-18T07:00:00+00:00</documentDate>
    <ProductDescription xmlns="0a46f7a5-1bcd-4e31-817c-e73f36fc7663" xsi:nil="true"/>
    <DR_x0020_Types xmlns="fbba943f-f27b-4ddf-9f1d-a6b9a4e3e575" xsi:nil="true"/>
    <SortBy xmlns="fbba943f-f27b-4ddf-9f1d-a6b9a4e3e575" xsi:nil="true"/>
  </documentManagement>
</p:properties>
</file>

<file path=customXml/itemProps1.xml><?xml version="1.0" encoding="utf-8"?>
<ds:datastoreItem xmlns:ds="http://schemas.openxmlformats.org/officeDocument/2006/customXml" ds:itemID="{7FDD346D-1804-49E7-BED0-19C55FF008D0}"/>
</file>

<file path=customXml/itemProps2.xml><?xml version="1.0" encoding="utf-8"?>
<ds:datastoreItem xmlns:ds="http://schemas.openxmlformats.org/officeDocument/2006/customXml" ds:itemID="{F3D8EB57-8AB2-4BBF-8587-E801A28E7D55}"/>
</file>

<file path=customXml/itemProps3.xml><?xml version="1.0" encoding="utf-8"?>
<ds:datastoreItem xmlns:ds="http://schemas.openxmlformats.org/officeDocument/2006/customXml" ds:itemID="{E99A0081-6064-4812-81C5-42AD8B7D6A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Application Information</vt:lpstr>
      <vt:lpstr>Submission Form</vt:lpstr>
      <vt:lpstr>Payback Calculator</vt:lpstr>
      <vt:lpstr>'Application Information'!Print_Area</vt:lpstr>
      <vt:lpstr>'Payback Calculator'!Print_Area</vt:lpstr>
      <vt:lpstr>'Submission Form'!Print_Area</vt:lpstr>
      <vt:lpstr>'Application Information'!Print_Titles</vt:lpstr>
    </vt:vector>
  </TitlesOfParts>
  <Company>Tri-State G&amp;T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LED Lighting Worksheet</dc:title>
  <dc:creator>keieme</dc:creator>
  <cp:lastModifiedBy>Fitzgibbon, Matt</cp:lastModifiedBy>
  <cp:lastPrinted>2018-12-18T18:12:51Z</cp:lastPrinted>
  <dcterms:created xsi:type="dcterms:W3CDTF">2009-12-28T22:15:24Z</dcterms:created>
  <dcterms:modified xsi:type="dcterms:W3CDTF">2018-12-19T18:31:04Z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0x010100F21215F7FD3C0E4C99E1CE8A2148072F00778E1B355E5F9C479A3560C58B0ECC09</vt:lpwstr>
  </property>
  <property fmtid="{D5CDD505-2E9C-101B-9397-08002B2CF9AE}" pid="3" name="MICtopic">
    <vt:lpwstr>44;#Energy-Efficient Products|423768b3-304a-45bd-801b-0555adb77ca0</vt:lpwstr>
  </property>
</Properties>
</file>